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2" documentId="13_ncr:1_{1289B08D-5C64-4360-9162-6311EF6949CB}" xr6:coauthVersionLast="47" xr6:coauthVersionMax="47" xr10:uidLastSave="{F8159035-2539-46CC-9338-19CEE65233D2}"/>
  <workbookProtection lockStructure="1"/>
  <bookViews>
    <workbookView xWindow="2640" yWindow="480" windowWidth="19560" windowHeight="10728" tabRatio="326" xr2:uid="{9BD0F0BB-65C5-4533-BE98-96440F35B2E0}"/>
  </bookViews>
  <sheets>
    <sheet name="M&amp;R POP Templat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39" i="2"/>
  <c r="B40" i="2"/>
  <c r="B41" i="2"/>
  <c r="B61" i="2"/>
  <c r="B71" i="2"/>
  <c r="B52" i="2"/>
  <c r="B51" i="2"/>
  <c r="B57" i="2"/>
  <c r="B65" i="2"/>
  <c r="B64" i="2"/>
  <c r="B60" i="2"/>
  <c r="B62" i="2" l="1"/>
  <c r="B29" i="2"/>
  <c r="B28" i="2"/>
  <c r="B27" i="2"/>
  <c r="B24" i="2"/>
  <c r="B23" i="2"/>
  <c r="B21" i="2"/>
  <c r="B19" i="2"/>
  <c r="B18" i="2"/>
  <c r="B17" i="2"/>
  <c r="B16" i="2"/>
  <c r="B44" i="2" l="1"/>
  <c r="B46" i="2"/>
  <c r="B45" i="2" l="1"/>
  <c r="B47" i="2" s="1"/>
  <c r="C25" i="2"/>
  <c r="B48" i="2" s="1"/>
  <c r="B66" i="2" l="1"/>
  <c r="C30" i="2"/>
  <c r="B49" i="2" l="1"/>
  <c r="B50" i="2" s="1"/>
  <c r="B53" i="2" l="1"/>
  <c r="B56" i="2" s="1"/>
  <c r="B58" i="2" s="1"/>
  <c r="B73" i="2" l="1"/>
  <c r="B68" i="2"/>
</calcChain>
</file>

<file path=xl/sharedStrings.xml><?xml version="1.0" encoding="utf-8"?>
<sst xmlns="http://schemas.openxmlformats.org/spreadsheetml/2006/main" count="418" uniqueCount="333">
  <si>
    <t>LEGAL_ENTITY</t>
  </si>
  <si>
    <t>SA_INTERNAL</t>
  </si>
  <si>
    <t>REGULATORY_SEGMENT</t>
  </si>
  <si>
    <t>RECORD_TYPE</t>
  </si>
  <si>
    <t>CAP_PRODUCT_CATEGORY</t>
  </si>
  <si>
    <t>MODEL_ID</t>
  </si>
  <si>
    <t>MARKET_SEGMENT</t>
  </si>
  <si>
    <t>PRODUCT_CODE</t>
  </si>
  <si>
    <t>PRODUCT_CLASS</t>
  </si>
  <si>
    <t>PROCESS_YEAR</t>
  </si>
  <si>
    <t>CAP_PROCESS_MONTH</t>
  </si>
  <si>
    <t>CAP_PERIOD</t>
  </si>
  <si>
    <t>CURRENT_RETRO_INDICATOR</t>
  </si>
  <si>
    <t>PAY_TO_INDICATOR</t>
  </si>
  <si>
    <t>PAYMENT_CONTRACT_NUMBER</t>
  </si>
  <si>
    <t>PAYMENT_MED_PRVDR_ID_NUMBER</t>
  </si>
  <si>
    <t>CONTRACT_OWNER_NUMBER</t>
  </si>
  <si>
    <t>CONTRACT_OWNER_MED_PRVDR_ID_NUMBER</t>
  </si>
  <si>
    <t>PROVIDER_SOURCE</t>
  </si>
  <si>
    <t>CONTRACT_NUMBER</t>
  </si>
  <si>
    <t>GROUP_MED_PRVDR_ID_NUMBER</t>
  </si>
  <si>
    <t>PCP_MED_PRVDR_ID_NUMBER</t>
  </si>
  <si>
    <t>PCP_NAME</t>
  </si>
  <si>
    <t>PCP_ADDRESS_SEQ_NUMBER</t>
  </si>
  <si>
    <t>PCP_STREET_ADDRESS</t>
  </si>
  <si>
    <t>PCP_COUNTY_NAME</t>
  </si>
  <si>
    <t>PCP_COUNTY_CODE</t>
  </si>
  <si>
    <t>PCP_STATE</t>
  </si>
  <si>
    <t>PCP_ZIP</t>
  </si>
  <si>
    <t>PCP_BEGIN_DATE</t>
  </si>
  <si>
    <t>PCP_END_DATE</t>
  </si>
  <si>
    <t>IPA_MARKET_TYPE</t>
  </si>
  <si>
    <t>IPA_MARKET_NUMBER</t>
  </si>
  <si>
    <t>IPA_NUMBER</t>
  </si>
  <si>
    <t>IPA_BEGIN_DATE</t>
  </si>
  <si>
    <t>IPA_END_DATE</t>
  </si>
  <si>
    <t>PROVIDER_ARRANGEMENT</t>
  </si>
  <si>
    <t>CONTRACT_ARRANGEMENT</t>
  </si>
  <si>
    <t>GLOBAL_INDICATOR</t>
  </si>
  <si>
    <t>RATE_TYPE</t>
  </si>
  <si>
    <t>PME_VALUE</t>
  </si>
  <si>
    <t>FIXED_CAP_CODE</t>
  </si>
  <si>
    <t>ASSOC_CONTRACT_NUMBER</t>
  </si>
  <si>
    <t>ASSOC_MED_PRVDR_ID_NUMBER</t>
  </si>
  <si>
    <t>EMPLOYER_GROUP_NUMBER</t>
  </si>
  <si>
    <t>EMPLOYER_GROUP_NAME</t>
  </si>
  <si>
    <t>EMPLOYER_GROUP_EFFECTIVE_DATE</t>
  </si>
  <si>
    <t>EMPLOYER_GROUP_SOURCE</t>
  </si>
  <si>
    <t>MEMBER_ID</t>
  </si>
  <si>
    <t>ALT_MEMBER_ID</t>
  </si>
  <si>
    <t>SOCIAL_SECURITY_NUMBER</t>
  </si>
  <si>
    <t>MEMBER_LAST_NAME</t>
  </si>
  <si>
    <t>MEMBER_FIRST_NAME</t>
  </si>
  <si>
    <t>MI</t>
  </si>
  <si>
    <t>GENDER</t>
  </si>
  <si>
    <t>DOB</t>
  </si>
  <si>
    <t>AGE</t>
  </si>
  <si>
    <t>RELATIONSHIP_CODE</t>
  </si>
  <si>
    <t>MARITAL_STATUS</t>
  </si>
  <si>
    <t>CAPITATION_RATE</t>
  </si>
  <si>
    <t>CAPITATION_AMOUNT</t>
  </si>
  <si>
    <t>ADJUSTMENT_CODE</t>
  </si>
  <si>
    <t>BENEFIT_CODE</t>
  </si>
  <si>
    <t>ADJUSTMENT_COMMENT_NETWORK_NAME</t>
  </si>
  <si>
    <t>ADJUSTMENT_CATEGORY</t>
  </si>
  <si>
    <t>ADJUSTMENT_RATE_TYPE</t>
  </si>
  <si>
    <t>CAPPED_ADJUSTMENT_FLAG</t>
  </si>
  <si>
    <t>CAPPED_COUNT</t>
  </si>
  <si>
    <t>TRANSACTION_COUNT</t>
  </si>
  <si>
    <t>CAP_ENTITLED_INDICATOR</t>
  </si>
  <si>
    <t>TRANSACTION_CAUSE</t>
  </si>
  <si>
    <t>TRANSACTION_TERM_ADD</t>
  </si>
  <si>
    <t>TRANSACTION_TYPE</t>
  </si>
  <si>
    <t>TRANSACTION_BEGIN_EFFECTIVE_DATE</t>
  </si>
  <si>
    <t>MEMBERSHIP_TRANSACTION_CODE</t>
  </si>
  <si>
    <t>CAP_REC_SEQ</t>
  </si>
  <si>
    <t>RESIDENTIAL_ADDRESS</t>
  </si>
  <si>
    <t>CITY</t>
  </si>
  <si>
    <t>STATE</t>
  </si>
  <si>
    <t>ZIP_CODE</t>
  </si>
  <si>
    <t>TELEPHONE</t>
  </si>
  <si>
    <t>MEMBER_SOURCE</t>
  </si>
  <si>
    <t>OTHER_INSURANCE_INDICATOR</t>
  </si>
  <si>
    <t>ELIGIBILITY_START_DATE</t>
  </si>
  <si>
    <t>ELIGIBILITY_END_DATE</t>
  </si>
  <si>
    <t>COPAY_ADJUSTMENT_VALUE</t>
  </si>
  <si>
    <t>COPAY_ADJUSTMENT_TYPE</t>
  </si>
  <si>
    <t>AGE_GENDER_FACTOR</t>
  </si>
  <si>
    <t>BENEFIT_FACTOR</t>
  </si>
  <si>
    <t>DEFAULT_FACTOR_INDICATOR</t>
  </si>
  <si>
    <t>BENEFIT_PLAN_ID</t>
  </si>
  <si>
    <t>OFFICE_VISIT_COPAY</t>
  </si>
  <si>
    <t>EMERGENCY_ROOM_COPAY</t>
  </si>
  <si>
    <t>FAMILY_DEDUCTIBLE_LIMIT</t>
  </si>
  <si>
    <t>INDIVIDUAL_DEDUCTIBLE_LIMIT</t>
  </si>
  <si>
    <t>MEMBER_RESIDENTIAL_COUNTY</t>
  </si>
  <si>
    <t>MEMBER_PLAN_MARKET</t>
  </si>
  <si>
    <t>PCP_SOURCE_SYSTEM_MARKET</t>
  </si>
  <si>
    <t>PCP_SOURCE_SYSTEM_PANEL</t>
  </si>
  <si>
    <t>PCP_SOURCE_SYSTEM_NETWORK</t>
  </si>
  <si>
    <t>ADJUSTMENT_RATE</t>
  </si>
  <si>
    <t>CMS_CONTRACT_ID</t>
  </si>
  <si>
    <t>MEDICARE_ID</t>
  </si>
  <si>
    <t>PLAN_BENEFIT_PACKAGE_ID</t>
  </si>
  <si>
    <t>RISK_ADJUSTED_SEX</t>
  </si>
  <si>
    <t>RISK_ADJUSTED_AGE_GROUP</t>
  </si>
  <si>
    <t>GEOGRAPHIC_CODE</t>
  </si>
  <si>
    <t>DEFAULT_INDICATOR</t>
  </si>
  <si>
    <t>ORIGINALLY_DISABLED</t>
  </si>
  <si>
    <t>MEDICAID_ADD_ON</t>
  </si>
  <si>
    <t>RISK_ADJUSTED_FACTOR_SCORE</t>
  </si>
  <si>
    <t>HOSPICE_INDICATOR</t>
  </si>
  <si>
    <t>ESRD_INDICATOR</t>
  </si>
  <si>
    <t>WORKING_AGED/MSP_INDICATOR</t>
  </si>
  <si>
    <t>INSTITUTIONALIZED_INDICATOR</t>
  </si>
  <si>
    <t>WELFARE/MEDICAID_INDICATOR</t>
  </si>
  <si>
    <t>OUT_OF_AREA_CODE</t>
  </si>
  <si>
    <t>RA_FACTOR_TYPE_CODE</t>
  </si>
  <si>
    <t>CAPITATION_PREMIUM_GROSS_CAP</t>
  </si>
  <si>
    <t>PERCENT_OF_PREMIUM_RATE</t>
  </si>
  <si>
    <t>PREMIUM_INDICATOR</t>
  </si>
  <si>
    <t>TOTAL_PAYMENT/ADJ</t>
  </si>
  <si>
    <t>TOTAL_MA_PAYMENT_AMOUNT</t>
  </si>
  <si>
    <t>CURRENT_MONTH_RISK_ADJUSTED_CMS_PREMIUM</t>
  </si>
  <si>
    <t>PART_C_BASIC_PREMIUM_-_PART_A_AMOUNT</t>
  </si>
  <si>
    <t>PART_C_BASIC_PREMIUM_-_PART_B_AMOUNT</t>
  </si>
  <si>
    <t>REBATE_FOR_PART_A_COST_SHARING_REDUCTION</t>
  </si>
  <si>
    <t>REBATE_FOR_PART_B_COST_SHARING_REDUCTION</t>
  </si>
  <si>
    <t>REBATE_FOR_OTHER_PART_A_MANDATORY_SUPPLEMENTAL_BENEFITS</t>
  </si>
  <si>
    <t>REBATE_FOR_OTHER_PART_B_MANDATORY_SUPPLEMENTAL_BENEFITS</t>
  </si>
  <si>
    <t>REBATE_FOR_PART_B_PREMIUM_REDUCTION_-_PART_A_AMOUNT</t>
  </si>
  <si>
    <t>REBATE_FOR_PART_B_PREMIUM_REDUCTION_-_PART_B_AMOUNT</t>
  </si>
  <si>
    <t>REBATE_FOR_PART_D_SUPPLEMENTAL_BENEFITS_-_PART_A_AMOUNT</t>
  </si>
  <si>
    <t>REBATE_FOR_PART_D_SUPPLEMENTAL_BENEFITS_-_PART_B_AMOUNT</t>
  </si>
  <si>
    <t>REBATE_FOR_PART_D_BASIC_PREMIUM_REDUCTION</t>
  </si>
  <si>
    <t>WORKING_AGED/MSP_ADJUSTMENT_AMT</t>
  </si>
  <si>
    <t>CMS_USER_FEE_AMOUNT</t>
  </si>
  <si>
    <t>SEQUESTRATION_AMOUNT</t>
  </si>
  <si>
    <t>PREMIUM_TAX_AMOUNT</t>
  </si>
  <si>
    <t>CMS_RAF_ADUSTMENT_REASON_CODE</t>
  </si>
  <si>
    <t>PART_D_BUY_DOWN_AMOUNT</t>
  </si>
  <si>
    <t>RSVD_AMT_1</t>
  </si>
  <si>
    <t>PART_B_INDICATOR</t>
  </si>
  <si>
    <t>PART_D_BUY_DOWN_INDICATOR</t>
  </si>
  <si>
    <t>NPI</t>
  </si>
  <si>
    <t>SRC_SYS_PCP_PRVDR_ID</t>
  </si>
  <si>
    <t>CURR_MEDICAID_STATUS</t>
  </si>
  <si>
    <t>MEDICAID_DUAL_STATUS</t>
  </si>
  <si>
    <t>PCP_TIN</t>
  </si>
  <si>
    <t>CMS_SEGMENT</t>
  </si>
  <si>
    <t>MLP_NET_PREM_AMT</t>
  </si>
  <si>
    <t>MLP_RATE</t>
  </si>
  <si>
    <t>REV_CARVEOUT_GROSS_AMT</t>
  </si>
  <si>
    <t>REV_CARVEOUT_RATE</t>
  </si>
  <si>
    <t>CMS_NON_RAF_ARC</t>
  </si>
  <si>
    <t>CMS_RAF_NET_PREM_AMT</t>
  </si>
  <si>
    <t>CMS_RAF_NET_CAP_AMT</t>
  </si>
  <si>
    <t>MEDICAID_ID</t>
  </si>
  <si>
    <t>MEDICAID_STATE_PROGRAM/REVENUE_TYPE</t>
  </si>
  <si>
    <t>ALT_PCP_IPA_ID</t>
  </si>
  <si>
    <t>OTHER_FEE_AMT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</si>
  <si>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</si>
  <si>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UHS</t>
  </si>
  <si>
    <t>MR100</t>
  </si>
  <si>
    <t>HMO</t>
  </si>
  <si>
    <t>1R</t>
  </si>
  <si>
    <t>MR</t>
  </si>
  <si>
    <t>UHUHSMR15</t>
  </si>
  <si>
    <t>GV</t>
  </si>
  <si>
    <t>C</t>
  </si>
  <si>
    <t>G</t>
  </si>
  <si>
    <t>NDB</t>
  </si>
  <si>
    <t>PC</t>
  </si>
  <si>
    <t>SP</t>
  </si>
  <si>
    <t>N</t>
  </si>
  <si>
    <t>POP</t>
  </si>
  <si>
    <t>PMPM</t>
  </si>
  <si>
    <t>AARP MCARE ADVANTAGE GIVEBACK</t>
  </si>
  <si>
    <t>COSMOS</t>
  </si>
  <si>
    <t>ABC12345-00987654321-00</t>
  </si>
  <si>
    <t>987-65-4321</t>
  </si>
  <si>
    <t>A</t>
  </si>
  <si>
    <t>FEMALE</t>
  </si>
  <si>
    <t>EE</t>
  </si>
  <si>
    <t>S</t>
  </si>
  <si>
    <t>ABC NETWORK</t>
  </si>
  <si>
    <t>CU</t>
  </si>
  <si>
    <t>123 MAIN ST</t>
  </si>
  <si>
    <t>STOKESDALE</t>
  </si>
  <si>
    <t>NC</t>
  </si>
  <si>
    <t>111-222-3333</t>
  </si>
  <si>
    <t>KLC</t>
  </si>
  <si>
    <t>H5253</t>
  </si>
  <si>
    <t>1AA1AA1AA11</t>
  </si>
  <si>
    <t>CN</t>
  </si>
  <si>
    <t>E</t>
  </si>
  <si>
    <t>00010999999</t>
  </si>
  <si>
    <t>00</t>
  </si>
  <si>
    <t>000</t>
  </si>
  <si>
    <t>090.000000</t>
  </si>
  <si>
    <t>4S</t>
  </si>
  <si>
    <t>PTD</t>
  </si>
  <si>
    <t>MEMBER</t>
  </si>
  <si>
    <t>FIXED</t>
  </si>
  <si>
    <t>Medicare Advantage Percentage Of Premium Calculation</t>
  </si>
  <si>
    <t>2025 and forward logic (REV and MLP POP logic) with Part B/D subline logic</t>
  </si>
  <si>
    <t>Description</t>
  </si>
  <si>
    <t>Entered Values</t>
  </si>
  <si>
    <t>Calculated Values /Comments</t>
  </si>
  <si>
    <t>MMR Field</t>
  </si>
  <si>
    <t>EC7810 Column Reference [3]</t>
  </si>
  <si>
    <t>Row ID</t>
  </si>
  <si>
    <t>Formula/ Comments</t>
  </si>
  <si>
    <t>MBI</t>
  </si>
  <si>
    <t>AW or AX</t>
  </si>
  <si>
    <t>CMS Contract/PBP</t>
  </si>
  <si>
    <t>CX/CZ</t>
  </si>
  <si>
    <t>Cap Period</t>
  </si>
  <si>
    <t>L</t>
  </si>
  <si>
    <t>Provider Contract #  (SPP Calc Method only)</t>
  </si>
  <si>
    <t>T</t>
  </si>
  <si>
    <t>Provider Name</t>
  </si>
  <si>
    <t>ABC Medical Group</t>
  </si>
  <si>
    <t>Total MA Payment Amount</t>
  </si>
  <si>
    <t>DS</t>
  </si>
  <si>
    <t>a1</t>
  </si>
  <si>
    <t>Part B Rebate Amounts:</t>
  </si>
  <si>
    <t xml:space="preserve">   Rebate for Part B Premium Reduction – Part A Amount</t>
  </si>
  <si>
    <t>EA</t>
  </si>
  <si>
    <t xml:space="preserve">   Rebate for Part B Premium Reduction – Part B Amount</t>
  </si>
  <si>
    <t>EB</t>
  </si>
  <si>
    <t>Total Part B Buy Down</t>
  </si>
  <si>
    <t>Part D Buy Down Amounts:</t>
  </si>
  <si>
    <t>Rebate for Part D Supplemental Benefits - Part A Amount</t>
  </si>
  <si>
    <t>EC</t>
  </si>
  <si>
    <t>a2.1</t>
  </si>
  <si>
    <t>Rebate for Part D Supplemental Benefits - Part B Amount</t>
  </si>
  <si>
    <t>ED</t>
  </si>
  <si>
    <t>a2.2</t>
  </si>
  <si>
    <t>Rebate for Part D Basic Premium Amount</t>
  </si>
  <si>
    <t>a3</t>
  </si>
  <si>
    <t>Total Part D Buy Down</t>
  </si>
  <si>
    <t>a4</t>
  </si>
  <si>
    <t>User Fee Deduction [4]</t>
  </si>
  <si>
    <t>b</t>
  </si>
  <si>
    <t>Sequestration [4]</t>
  </si>
  <si>
    <t>c</t>
  </si>
  <si>
    <t>ECap Calculation with MLP Area K PoP/REV Carveout via NDB Field Values Table</t>
  </si>
  <si>
    <t>Contract Inclusions/Exclusions:</t>
  </si>
  <si>
    <t>Standard</t>
  </si>
  <si>
    <t>Part B Rebate Subline Indicator Value [6]</t>
  </si>
  <si>
    <t>I or E</t>
  </si>
  <si>
    <t>EM</t>
  </si>
  <si>
    <t>Part D Buy Down Subline Indicator Value [6]</t>
  </si>
  <si>
    <t>I, E, C</t>
  </si>
  <si>
    <t>EN</t>
  </si>
  <si>
    <t>Part C Member/Employer Liable Premium? [6]</t>
  </si>
  <si>
    <t>Y/N</t>
  </si>
  <si>
    <t>EV</t>
  </si>
  <si>
    <t>Revenue Carve Outs[6]</t>
  </si>
  <si>
    <t>EX</t>
  </si>
  <si>
    <t>Premium Calculation:</t>
  </si>
  <si>
    <t xml:space="preserve">Total MA Payment Amount </t>
  </si>
  <si>
    <t xml:space="preserve">  Deduct Rebate for Part D Supp Benefits - Part A</t>
  </si>
  <si>
    <t xml:space="preserve">  Deduct Rebate for Part D Supp Benefits - Part B</t>
  </si>
  <si>
    <t>Total Payment Adjustment Amount</t>
  </si>
  <si>
    <t>DR</t>
  </si>
  <si>
    <t>a1+a2.1+a2.2</t>
  </si>
  <si>
    <t xml:space="preserve">  Add Part B Rebates (If Part B Subline Indicator = I)</t>
  </si>
  <si>
    <t xml:space="preserve">  Add Back Part D Buy Down (If Part D Buy Down Exclusion Indicator &lt;&gt; E)</t>
  </si>
  <si>
    <t>61+62+71</t>
  </si>
  <si>
    <t>EK</t>
  </si>
  <si>
    <t>CMS Premium before Plan Level Fees</t>
  </si>
  <si>
    <t>DR+EK</t>
  </si>
  <si>
    <t>d</t>
  </si>
  <si>
    <t>a1+a2.1+a2.2+a4</t>
  </si>
  <si>
    <t xml:space="preserve">  Deduct User Fee</t>
  </si>
  <si>
    <t>e</t>
  </si>
  <si>
    <t>-1*b*d</t>
  </si>
  <si>
    <t xml:space="preserve">  Deduct Sequestration</t>
  </si>
  <si>
    <t>f</t>
  </si>
  <si>
    <t>-1*c*d</t>
  </si>
  <si>
    <t>Subtotal After Plan Fees (Net CMS Premium)</t>
  </si>
  <si>
    <t>DO</t>
  </si>
  <si>
    <t>g</t>
  </si>
  <si>
    <t>d+e+f</t>
  </si>
  <si>
    <t>Std Svc Capitation Calculation</t>
  </si>
  <si>
    <t xml:space="preserve">  Net CMS Premium</t>
  </si>
  <si>
    <t xml:space="preserve">  Standard Service Contract Rate</t>
  </si>
  <si>
    <t>DP</t>
  </si>
  <si>
    <t>h</t>
  </si>
  <si>
    <t>Standard Service Capitation before Part C Add-On and Revenue Carve Out</t>
  </si>
  <si>
    <t>i</t>
  </si>
  <si>
    <t>g*h</t>
  </si>
  <si>
    <t xml:space="preserve"> Part C Add-On Premium (Member/Employer Liable Premium)</t>
  </si>
  <si>
    <t>EU</t>
  </si>
  <si>
    <t>j</t>
  </si>
  <si>
    <r>
      <t xml:space="preserve">       Contracted Percent of Premium</t>
    </r>
    <r>
      <rPr>
        <b/>
        <sz val="10"/>
        <color rgb="FFFF0000"/>
        <rFont val="Arial"/>
        <family val="2"/>
      </rPr>
      <t xml:space="preserve"> </t>
    </r>
  </si>
  <si>
    <t>k</t>
  </si>
  <si>
    <t xml:space="preserve">  Part C Add-On Capitation Amount</t>
  </si>
  <si>
    <t>l</t>
  </si>
  <si>
    <t>j*k</t>
  </si>
  <si>
    <t xml:space="preserve"> Revenue Carve Out Amount (Deduction)</t>
  </si>
  <si>
    <t>EW</t>
  </si>
  <si>
    <t>m</t>
  </si>
  <si>
    <t xml:space="preserve">       Contracted Percent of Premium</t>
  </si>
  <si>
    <t>n</t>
  </si>
  <si>
    <t xml:space="preserve">  Revenue Carve Out Capitation Amount</t>
  </si>
  <si>
    <t>o</t>
  </si>
  <si>
    <t>m*n</t>
  </si>
  <si>
    <t xml:space="preserve">Standard Service Capitation </t>
  </si>
  <si>
    <t>BI</t>
  </si>
  <si>
    <t>p</t>
  </si>
  <si>
    <t>i + l - 0</t>
  </si>
  <si>
    <t/>
  </si>
  <si>
    <t>Part D Contract Rate (Only when Part D Subline Indic = C)</t>
  </si>
  <si>
    <t>BI (4S PTD) [3]</t>
  </si>
  <si>
    <t>q</t>
  </si>
  <si>
    <t>Net Capitation Amount</t>
  </si>
  <si>
    <t>BI (1R) [3]</t>
  </si>
  <si>
    <t>p + q</t>
  </si>
  <si>
    <t>Current Portal Template Notes:</t>
  </si>
  <si>
    <t>[1] Enter bolded values from EC7810 (see references in column E) for formulae to calculate.</t>
  </si>
  <si>
    <t>[2] Values in grey will be calculated and do not require a value to be entered .</t>
  </si>
  <si>
    <t xml:space="preserve">[3] Values represent 1R Record Type from EC7810 column D unless 4S Record Type indicated.  </t>
  </si>
  <si>
    <r>
      <t xml:space="preserve">     </t>
    </r>
    <r>
      <rPr>
        <b/>
        <i/>
        <sz val="10"/>
        <rFont val="Arial"/>
        <family val="2"/>
      </rPr>
      <t>4S PTD</t>
    </r>
    <r>
      <rPr>
        <i/>
        <sz val="10"/>
        <rFont val="Arial"/>
        <family val="2"/>
      </rPr>
      <t xml:space="preserve"> represents Part D  flat PMPM deduction if specified in the capitation contract.</t>
    </r>
  </si>
  <si>
    <t xml:space="preserve">     Depending on contract terms, there may be other 4S records with adjustment codes not relative to the Medicare Advantage premium calculation.</t>
  </si>
  <si>
    <t>[4] Rates as published by CMS.gov or the Federal Government. Listed here for informational purposes only. Does not impact the formulas in this calculation model.</t>
  </si>
  <si>
    <t xml:space="preserve">[5] Rates calculated by UHG Medicare &amp; Retirement Finance to adjust the Medicare Advantage premium in order to recoup the percent of premium provider portion of the IRS Health </t>
  </si>
  <si>
    <t>[6] Enter appropriate inclusion/exclusion/contract rate indicator per contract language. Contact your Network representative if you have questions.</t>
  </si>
  <si>
    <t xml:space="preserve">GREY MEREDITH </t>
  </si>
  <si>
    <t>DOE</t>
  </si>
  <si>
    <t>JANE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</si>
</sst>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  <numFmt numFmtId="166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i/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Continuous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9" fillId="0" borderId="12" xfId="0" applyFont="1" applyBorder="1"/>
    <xf numFmtId="0" fontId="10" fillId="0" borderId="13" xfId="0" applyFont="1" applyBorder="1" applyAlignment="1">
      <alignment horizontal="right" vertical="center" indent="1"/>
    </xf>
    <xf numFmtId="0" fontId="8" fillId="0" borderId="13" xfId="0" applyFont="1" applyBorder="1" applyAlignment="1">
      <alignment horizontal="centerContinuous"/>
    </xf>
    <xf numFmtId="0" fontId="8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5" xfId="0" applyFont="1" applyBorder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9" fillId="0" borderId="15" xfId="0" applyFont="1" applyBorder="1" applyAlignment="1">
      <alignment wrapText="1"/>
    </xf>
    <xf numFmtId="0" fontId="8" fillId="0" borderId="0" xfId="0" applyFont="1" applyAlignment="1">
      <alignment horizontal="centerContinuous" wrapText="1"/>
    </xf>
    <xf numFmtId="0" fontId="9" fillId="0" borderId="0" xfId="0" applyFont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7" fontId="10" fillId="0" borderId="0" xfId="2" applyNumberFormat="1" applyFont="1" applyBorder="1"/>
    <xf numFmtId="0" fontId="12" fillId="0" borderId="0" xfId="0" applyFont="1" applyAlignment="1">
      <alignment horizontal="center"/>
    </xf>
    <xf numFmtId="0" fontId="0" fillId="0" borderId="16" xfId="0" applyBorder="1"/>
    <xf numFmtId="7" fontId="11" fillId="0" borderId="0" xfId="2" applyNumberFormat="1" applyFont="1" applyBorder="1"/>
    <xf numFmtId="0" fontId="12" fillId="0" borderId="15" xfId="0" applyFont="1" applyBorder="1"/>
    <xf numFmtId="7" fontId="13" fillId="6" borderId="0" xfId="2" applyNumberFormat="1" applyFont="1" applyFill="1" applyBorder="1"/>
    <xf numFmtId="0" fontId="9" fillId="0" borderId="0" xfId="0" applyFont="1"/>
    <xf numFmtId="0" fontId="9" fillId="0" borderId="15" xfId="0" applyFont="1" applyBorder="1" applyAlignment="1">
      <alignment horizontal="left" indent="1"/>
    </xf>
    <xf numFmtId="7" fontId="10" fillId="0" borderId="17" xfId="2" applyNumberFormat="1" applyFont="1" applyBorder="1"/>
    <xf numFmtId="0" fontId="12" fillId="0" borderId="15" xfId="0" applyFont="1" applyBorder="1" applyAlignment="1">
      <alignment horizontal="left"/>
    </xf>
    <xf numFmtId="0" fontId="12" fillId="0" borderId="0" xfId="0" applyFont="1"/>
    <xf numFmtId="0" fontId="0" fillId="0" borderId="15" xfId="0" applyBorder="1"/>
    <xf numFmtId="0" fontId="0" fillId="4" borderId="0" xfId="0" applyFill="1"/>
    <xf numFmtId="165" fontId="11" fillId="0" borderId="0" xfId="3" applyNumberFormat="1" applyFont="1" applyFill="1" applyBorder="1"/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0" fontId="0" fillId="0" borderId="18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19" xfId="0" applyBorder="1"/>
    <xf numFmtId="7" fontId="0" fillId="0" borderId="19" xfId="0" applyNumberFormat="1" applyBorder="1"/>
    <xf numFmtId="166" fontId="12" fillId="0" borderId="0" xfId="1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7" fontId="15" fillId="0" borderId="19" xfId="2" applyNumberFormat="1" applyFont="1" applyFill="1" applyBorder="1"/>
    <xf numFmtId="7" fontId="15" fillId="0" borderId="18" xfId="2" applyNumberFormat="1" applyFont="1" applyFill="1" applyBorder="1"/>
    <xf numFmtId="7" fontId="12" fillId="0" borderId="19" xfId="2" applyNumberFormat="1" applyFont="1" applyFill="1" applyBorder="1"/>
    <xf numFmtId="0" fontId="12" fillId="0" borderId="16" xfId="0" applyFont="1" applyBorder="1" applyAlignment="1">
      <alignment horizontal="center" wrapText="1"/>
    </xf>
    <xf numFmtId="7" fontId="12" fillId="0" borderId="18" xfId="2" applyNumberFormat="1" applyFont="1" applyFill="1" applyBorder="1"/>
    <xf numFmtId="7" fontId="0" fillId="0" borderId="0" xfId="0" applyNumberFormat="1"/>
    <xf numFmtId="7" fontId="0" fillId="0" borderId="0" xfId="0" applyNumberFormat="1" applyAlignment="1">
      <alignment horizontal="center"/>
    </xf>
    <xf numFmtId="7" fontId="15" fillId="0" borderId="19" xfId="0" applyNumberFormat="1" applyFont="1" applyBorder="1"/>
    <xf numFmtId="7" fontId="15" fillId="0" borderId="0" xfId="0" applyNumberFormat="1" applyFont="1"/>
    <xf numFmtId="7" fontId="12" fillId="0" borderId="0" xfId="0" applyNumberFormat="1" applyFont="1" applyAlignment="1">
      <alignment horizontal="center"/>
    </xf>
    <xf numFmtId="0" fontId="12" fillId="0" borderId="16" xfId="0" quotePrefix="1" applyFont="1" applyBorder="1" applyAlignment="1">
      <alignment horizontal="center"/>
    </xf>
    <xf numFmtId="7" fontId="12" fillId="0" borderId="0" xfId="2" applyNumberFormat="1" applyFont="1" applyBorder="1"/>
    <xf numFmtId="7" fontId="12" fillId="0" borderId="20" xfId="2" applyNumberFormat="1" applyFont="1" applyFill="1" applyBorder="1"/>
    <xf numFmtId="10" fontId="12" fillId="0" borderId="0" xfId="3" applyNumberFormat="1" applyFont="1" applyBorder="1"/>
    <xf numFmtId="10" fontId="12" fillId="0" borderId="0" xfId="3" applyNumberFormat="1" applyFont="1" applyBorder="1" applyAlignment="1">
      <alignment horizontal="center"/>
    </xf>
    <xf numFmtId="10" fontId="0" fillId="0" borderId="19" xfId="3" applyNumberFormat="1" applyFont="1" applyFill="1" applyBorder="1"/>
    <xf numFmtId="7" fontId="0" fillId="0" borderId="20" xfId="0" applyNumberFormat="1" applyBorder="1"/>
    <xf numFmtId="0" fontId="3" fillId="0" borderId="0" xfId="0" applyFont="1"/>
    <xf numFmtId="10" fontId="0" fillId="0" borderId="19" xfId="0" quotePrefix="1" applyNumberFormat="1" applyBorder="1"/>
    <xf numFmtId="10" fontId="0" fillId="0" borderId="0" xfId="0" applyNumberFormat="1"/>
    <xf numFmtId="7" fontId="12" fillId="0" borderId="0" xfId="0" applyNumberFormat="1" applyFont="1" applyAlignment="1">
      <alignment horizontal="center" wrapText="1"/>
    </xf>
    <xf numFmtId="7" fontId="2" fillId="0" borderId="20" xfId="0" applyNumberFormat="1" applyFont="1" applyBorder="1"/>
    <xf numFmtId="0" fontId="9" fillId="0" borderId="15" xfId="0" quotePrefix="1" applyFont="1" applyBorder="1"/>
    <xf numFmtId="0" fontId="0" fillId="0" borderId="11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21" xfId="0" applyBorder="1"/>
    <xf numFmtId="0" fontId="3" fillId="0" borderId="7" xfId="0" applyFont="1" applyBorder="1"/>
    <xf numFmtId="7" fontId="0" fillId="0" borderId="14" xfId="0" applyNumberFormat="1" applyBorder="1"/>
    <xf numFmtId="0" fontId="12" fillId="0" borderId="4" xfId="0" applyFont="1" applyBorder="1" applyAlignment="1">
      <alignment horizontal="center" wrapText="1"/>
    </xf>
    <xf numFmtId="0" fontId="0" fillId="0" borderId="13" xfId="0" applyBorder="1"/>
    <xf numFmtId="7" fontId="0" fillId="0" borderId="13" xfId="0" applyNumberFormat="1" applyBorder="1"/>
    <xf numFmtId="7" fontId="12" fillId="0" borderId="1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0" fontId="3" fillId="0" borderId="15" xfId="0" applyFont="1" applyBorder="1"/>
    <xf numFmtId="0" fontId="13" fillId="0" borderId="15" xfId="0" applyFont="1" applyBorder="1"/>
    <xf numFmtId="0" fontId="13" fillId="0" borderId="0" xfId="0" applyFont="1"/>
    <xf numFmtId="7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22" xfId="0" applyFont="1" applyBorder="1"/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0" fillId="0" borderId="0" xfId="0" applyAlignment="1">
      <alignment horizontal="right"/>
    </xf>
    <xf numFmtId="164" fontId="0" fillId="0" borderId="13" xfId="0" applyNumberFormat="1" applyBorder="1"/>
    <xf numFmtId="0" fontId="0" fillId="0" borderId="0" xfId="0" quotePrefix="1"/>
    <xf numFmtId="0" fontId="5" fillId="2" borderId="1" xfId="4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10" fontId="0" fillId="0" borderId="0" xfId="3" quotePrefix="1" applyNumberFormat="1" applyFont="1"/>
    <xf numFmtId="164" fontId="0" fillId="0" borderId="0" xfId="2" applyNumberFormat="1" applyFont="1" applyFill="1"/>
    <xf numFmtId="10" fontId="0" fillId="0" borderId="19" xfId="0" applyNumberFormat="1" applyBorder="1"/>
    <xf numFmtId="0" fontId="5" fillId="3" borderId="1" xfId="4" applyFont="1" applyFill="1" applyBorder="1" applyAlignment="1">
      <alignment horizontal="left" wrapText="1"/>
    </xf>
    <xf numFmtId="0" fontId="10" fillId="0" borderId="19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Sheet2" xfId="4" xr:uid="{2F158BB0-D07F-4C40-BF61-693E53557CC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112058</xdr:rowOff>
    </xdr:from>
    <xdr:to>
      <xdr:col>0</xdr:col>
      <xdr:colOff>4668731</xdr:colOff>
      <xdr:row>9</xdr:row>
      <xdr:rowOff>2312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2D7F0C-4060-4B7C-9BE3-0C71177D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5558"/>
          <a:ext cx="4653491" cy="83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1FF3-1548-4437-B7C2-899B92923361}">
  <sheetPr>
    <tabColor theme="6" tint="0.79998168889431442"/>
  </sheetPr>
  <dimension ref="A1:FF92"/>
  <sheetViews>
    <sheetView tabSelected="1" zoomScale="85" zoomScaleNormal="85" workbookViewId="0">
      <selection activeCell="A11" sqref="A11"/>
    </sheetView>
  </sheetViews>
  <sheetFormatPr defaultColWidth="9.21875" defaultRowHeight="14.4" x14ac:dyDescent="0.3"/>
  <cols>
    <col min="1" max="1" width="82.21875" customWidth="1"/>
    <col min="2" max="2" width="29.21875" customWidth="1"/>
    <col min="3" max="3" width="20.5546875" bestFit="1" customWidth="1"/>
    <col min="4" max="4" width="11.77734375" customWidth="1"/>
    <col min="5" max="5" width="21.44140625" customWidth="1"/>
    <col min="6" max="6" width="18.5546875" style="1" customWidth="1"/>
    <col min="7" max="7" width="14.44140625" customWidth="1"/>
    <col min="8" max="8" width="38.21875" customWidth="1"/>
    <col min="9" max="9" width="23.77734375" bestFit="1" customWidth="1"/>
    <col min="11" max="11" width="16.21875" bestFit="1" customWidth="1"/>
    <col min="13" max="13" width="16" customWidth="1"/>
    <col min="14" max="14" width="23.44140625" customWidth="1"/>
    <col min="15" max="15" width="19.44140625" customWidth="1"/>
    <col min="16" max="16" width="15.77734375" customWidth="1"/>
    <col min="17" max="17" width="16.77734375" customWidth="1"/>
    <col min="22" max="22" width="14.5546875" customWidth="1"/>
    <col min="23" max="23" width="25" customWidth="1"/>
    <col min="24" max="27" width="9.21875" bestFit="1" customWidth="1"/>
    <col min="29" max="38" width="9.21875" bestFit="1" customWidth="1"/>
    <col min="42" max="42" width="9.21875" bestFit="1" customWidth="1"/>
    <col min="45" max="45" width="12" customWidth="1"/>
    <col min="46" max="46" width="21.77734375" customWidth="1"/>
    <col min="47" max="47" width="9.21875" bestFit="1" customWidth="1"/>
    <col min="48" max="48" width="12.77734375" customWidth="1"/>
    <col min="49" max="49" width="29.44140625" customWidth="1"/>
    <col min="50" max="50" width="23.21875" customWidth="1"/>
    <col min="51" max="51" width="23.5546875" customWidth="1"/>
    <col min="52" max="52" width="11.77734375" customWidth="1"/>
    <col min="53" max="57" width="9.21875" bestFit="1" customWidth="1"/>
    <col min="59" max="59" width="9.21875" bestFit="1" customWidth="1"/>
    <col min="61" max="61" width="22.77734375" customWidth="1"/>
    <col min="62" max="62" width="17.77734375" customWidth="1"/>
    <col min="63" max="63" width="9.21875" bestFit="1" customWidth="1"/>
    <col min="64" max="64" width="20.5546875" customWidth="1"/>
    <col min="65" max="71" width="9.21875" bestFit="1" customWidth="1"/>
    <col min="73" max="76" width="9.21875" bestFit="1" customWidth="1"/>
    <col min="77" max="77" width="29.21875" customWidth="1"/>
    <col min="78" max="78" width="19.77734375" customWidth="1"/>
    <col min="79" max="79" width="9.21875" bestFit="1" customWidth="1"/>
    <col min="81" max="81" width="20" customWidth="1"/>
    <col min="82" max="82" width="13.21875" customWidth="1"/>
    <col min="83" max="83" width="14.21875" bestFit="1" customWidth="1"/>
    <col min="100" max="100" width="11.77734375" customWidth="1"/>
    <col min="103" max="103" width="22.5546875" customWidth="1"/>
    <col min="104" max="104" width="10.77734375" customWidth="1"/>
    <col min="119" max="119" width="17" customWidth="1"/>
    <col min="120" max="120" width="11.21875" customWidth="1"/>
    <col min="122" max="122" width="21.77734375" customWidth="1"/>
    <col min="123" max="123" width="20.44140625" customWidth="1"/>
    <col min="141" max="141" width="15.44140625" customWidth="1"/>
    <col min="145" max="145" width="11" customWidth="1"/>
    <col min="146" max="146" width="13.21875" customWidth="1"/>
    <col min="149" max="149" width="21.77734375" customWidth="1"/>
    <col min="151" max="151" width="16.77734375" customWidth="1"/>
    <col min="152" max="152" width="10.77734375" bestFit="1" customWidth="1"/>
    <col min="153" max="153" width="12.21875" customWidth="1"/>
    <col min="154" max="154" width="10.77734375" bestFit="1" customWidth="1"/>
  </cols>
  <sheetData>
    <row r="1" spans="1:162" s="102" customFormat="1" ht="129.6" x14ac:dyDescent="0.3">
      <c r="A1" s="101" t="s">
        <v>0</v>
      </c>
      <c r="B1" s="101" t="s">
        <v>1</v>
      </c>
      <c r="C1" s="101" t="s">
        <v>2</v>
      </c>
      <c r="D1" s="101" t="s">
        <v>3</v>
      </c>
      <c r="E1" s="101" t="s">
        <v>4</v>
      </c>
      <c r="F1" s="101" t="s">
        <v>5</v>
      </c>
      <c r="G1" s="101" t="s">
        <v>6</v>
      </c>
      <c r="H1" s="101" t="s">
        <v>7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15</v>
      </c>
      <c r="Q1" s="101" t="s">
        <v>16</v>
      </c>
      <c r="R1" s="101" t="s">
        <v>17</v>
      </c>
      <c r="S1" s="101" t="s">
        <v>18</v>
      </c>
      <c r="T1" s="101" t="s">
        <v>19</v>
      </c>
      <c r="U1" s="101" t="s">
        <v>20</v>
      </c>
      <c r="V1" s="101" t="s">
        <v>21</v>
      </c>
      <c r="W1" s="101" t="s">
        <v>22</v>
      </c>
      <c r="X1" s="101" t="s">
        <v>23</v>
      </c>
      <c r="Y1" s="101" t="s">
        <v>24</v>
      </c>
      <c r="Z1" s="101" t="s">
        <v>25</v>
      </c>
      <c r="AA1" s="101" t="s">
        <v>26</v>
      </c>
      <c r="AB1" s="101" t="s">
        <v>27</v>
      </c>
      <c r="AC1" s="101" t="s">
        <v>28</v>
      </c>
      <c r="AD1" s="101" t="s">
        <v>29</v>
      </c>
      <c r="AE1" s="101" t="s">
        <v>30</v>
      </c>
      <c r="AF1" s="101" t="s">
        <v>31</v>
      </c>
      <c r="AG1" s="101" t="s">
        <v>32</v>
      </c>
      <c r="AH1" s="101" t="s">
        <v>33</v>
      </c>
      <c r="AI1" s="101" t="s">
        <v>34</v>
      </c>
      <c r="AJ1" s="101" t="s">
        <v>35</v>
      </c>
      <c r="AK1" s="101" t="s">
        <v>36</v>
      </c>
      <c r="AL1" s="101" t="s">
        <v>37</v>
      </c>
      <c r="AM1" s="101" t="s">
        <v>38</v>
      </c>
      <c r="AN1" s="101" t="s">
        <v>39</v>
      </c>
      <c r="AO1" s="101" t="s">
        <v>40</v>
      </c>
      <c r="AP1" s="101" t="s">
        <v>41</v>
      </c>
      <c r="AQ1" s="101" t="s">
        <v>42</v>
      </c>
      <c r="AR1" s="101" t="s">
        <v>43</v>
      </c>
      <c r="AS1" s="101" t="s">
        <v>44</v>
      </c>
      <c r="AT1" s="101" t="s">
        <v>45</v>
      </c>
      <c r="AU1" s="101" t="s">
        <v>46</v>
      </c>
      <c r="AV1" s="101" t="s">
        <v>47</v>
      </c>
      <c r="AW1" s="101" t="s">
        <v>48</v>
      </c>
      <c r="AX1" s="101" t="s">
        <v>49</v>
      </c>
      <c r="AY1" s="101" t="s">
        <v>50</v>
      </c>
      <c r="AZ1" s="101" t="s">
        <v>51</v>
      </c>
      <c r="BA1" s="101" t="s">
        <v>52</v>
      </c>
      <c r="BB1" s="101" t="s">
        <v>53</v>
      </c>
      <c r="BC1" s="101" t="s">
        <v>54</v>
      </c>
      <c r="BD1" s="101" t="s">
        <v>55</v>
      </c>
      <c r="BE1" s="101" t="s">
        <v>56</v>
      </c>
      <c r="BF1" s="101" t="s">
        <v>57</v>
      </c>
      <c r="BG1" s="101" t="s">
        <v>58</v>
      </c>
      <c r="BH1" s="101" t="s">
        <v>59</v>
      </c>
      <c r="BI1" s="101" t="s">
        <v>60</v>
      </c>
      <c r="BJ1" s="101" t="s">
        <v>61</v>
      </c>
      <c r="BK1" s="101" t="s">
        <v>62</v>
      </c>
      <c r="BL1" s="101" t="s">
        <v>63</v>
      </c>
      <c r="BM1" s="101" t="s">
        <v>64</v>
      </c>
      <c r="BN1" s="101" t="s">
        <v>65</v>
      </c>
      <c r="BO1" s="101" t="s">
        <v>66</v>
      </c>
      <c r="BP1" s="101" t="s">
        <v>67</v>
      </c>
      <c r="BQ1" s="101" t="s">
        <v>68</v>
      </c>
      <c r="BR1" s="101" t="s">
        <v>69</v>
      </c>
      <c r="BS1" s="101" t="s">
        <v>70</v>
      </c>
      <c r="BT1" s="101" t="s">
        <v>71</v>
      </c>
      <c r="BU1" s="101" t="s">
        <v>72</v>
      </c>
      <c r="BV1" s="101" t="s">
        <v>73</v>
      </c>
      <c r="BW1" s="101" t="s">
        <v>74</v>
      </c>
      <c r="BX1" s="101" t="s">
        <v>75</v>
      </c>
      <c r="BY1" s="101" t="s">
        <v>76</v>
      </c>
      <c r="BZ1" s="101" t="s">
        <v>77</v>
      </c>
      <c r="CA1" s="101" t="s">
        <v>78</v>
      </c>
      <c r="CB1" s="101" t="s">
        <v>79</v>
      </c>
      <c r="CC1" s="101" t="s">
        <v>80</v>
      </c>
      <c r="CD1" s="101" t="s">
        <v>81</v>
      </c>
      <c r="CE1" s="101" t="s">
        <v>82</v>
      </c>
      <c r="CF1" s="101" t="s">
        <v>83</v>
      </c>
      <c r="CG1" s="101" t="s">
        <v>84</v>
      </c>
      <c r="CH1" s="101" t="s">
        <v>85</v>
      </c>
      <c r="CI1" s="101" t="s">
        <v>86</v>
      </c>
      <c r="CJ1" s="101" t="s">
        <v>87</v>
      </c>
      <c r="CK1" s="101" t="s">
        <v>88</v>
      </c>
      <c r="CL1" s="101" t="s">
        <v>89</v>
      </c>
      <c r="CM1" s="101" t="s">
        <v>90</v>
      </c>
      <c r="CN1" s="101" t="s">
        <v>91</v>
      </c>
      <c r="CO1" s="101" t="s">
        <v>92</v>
      </c>
      <c r="CP1" s="101" t="s">
        <v>93</v>
      </c>
      <c r="CQ1" s="101" t="s">
        <v>94</v>
      </c>
      <c r="CR1" s="101" t="s">
        <v>95</v>
      </c>
      <c r="CS1" s="101" t="s">
        <v>96</v>
      </c>
      <c r="CT1" s="101" t="s">
        <v>97</v>
      </c>
      <c r="CU1" s="101" t="s">
        <v>98</v>
      </c>
      <c r="CV1" s="101" t="s">
        <v>99</v>
      </c>
      <c r="CW1" s="101" t="s">
        <v>100</v>
      </c>
      <c r="CX1" s="101" t="s">
        <v>101</v>
      </c>
      <c r="CY1" s="101" t="s">
        <v>102</v>
      </c>
      <c r="CZ1" s="101" t="s">
        <v>103</v>
      </c>
      <c r="DA1" s="101" t="s">
        <v>104</v>
      </c>
      <c r="DB1" s="101" t="s">
        <v>105</v>
      </c>
      <c r="DC1" s="101" t="s">
        <v>106</v>
      </c>
      <c r="DD1" s="101" t="s">
        <v>107</v>
      </c>
      <c r="DE1" s="101" t="s">
        <v>108</v>
      </c>
      <c r="DF1" s="101" t="s">
        <v>109</v>
      </c>
      <c r="DG1" s="101" t="s">
        <v>110</v>
      </c>
      <c r="DH1" s="101" t="s">
        <v>111</v>
      </c>
      <c r="DI1" s="101" t="s">
        <v>112</v>
      </c>
      <c r="DJ1" s="101" t="s">
        <v>113</v>
      </c>
      <c r="DK1" s="101" t="s">
        <v>114</v>
      </c>
      <c r="DL1" s="101" t="s">
        <v>115</v>
      </c>
      <c r="DM1" s="101" t="s">
        <v>116</v>
      </c>
      <c r="DN1" s="101" t="s">
        <v>117</v>
      </c>
      <c r="DO1" s="101" t="s">
        <v>118</v>
      </c>
      <c r="DP1" s="106" t="s">
        <v>119</v>
      </c>
      <c r="DQ1" s="101" t="s">
        <v>120</v>
      </c>
      <c r="DR1" s="101" t="s">
        <v>121</v>
      </c>
      <c r="DS1" s="106" t="s">
        <v>122</v>
      </c>
      <c r="DT1" s="101" t="s">
        <v>123</v>
      </c>
      <c r="DU1" s="101" t="s">
        <v>124</v>
      </c>
      <c r="DV1" s="101" t="s">
        <v>125</v>
      </c>
      <c r="DW1" s="101" t="s">
        <v>126</v>
      </c>
      <c r="DX1" s="101" t="s">
        <v>127</v>
      </c>
      <c r="DY1" s="101" t="s">
        <v>128</v>
      </c>
      <c r="DZ1" s="101" t="s">
        <v>129</v>
      </c>
      <c r="EA1" s="101" t="s">
        <v>130</v>
      </c>
      <c r="EB1" s="101" t="s">
        <v>131</v>
      </c>
      <c r="EC1" s="106" t="s">
        <v>132</v>
      </c>
      <c r="ED1" s="106" t="s">
        <v>133</v>
      </c>
      <c r="EE1" s="106" t="s">
        <v>134</v>
      </c>
      <c r="EF1" s="101" t="s">
        <v>135</v>
      </c>
      <c r="EG1" s="106" t="s">
        <v>136</v>
      </c>
      <c r="EH1" s="106" t="s">
        <v>137</v>
      </c>
      <c r="EI1" s="101" t="s">
        <v>138</v>
      </c>
      <c r="EJ1" s="101" t="s">
        <v>139</v>
      </c>
      <c r="EK1" s="101" t="s">
        <v>140</v>
      </c>
      <c r="EL1" s="101" t="s">
        <v>141</v>
      </c>
      <c r="EM1" s="106" t="s">
        <v>142</v>
      </c>
      <c r="EN1" s="106" t="s">
        <v>143</v>
      </c>
      <c r="EO1" s="101" t="s">
        <v>144</v>
      </c>
      <c r="EP1" s="101" t="s">
        <v>145</v>
      </c>
      <c r="EQ1" s="101" t="s">
        <v>146</v>
      </c>
      <c r="ER1" s="101" t="s">
        <v>147</v>
      </c>
      <c r="ES1" s="101" t="s">
        <v>148</v>
      </c>
      <c r="ET1" s="101" t="s">
        <v>149</v>
      </c>
      <c r="EU1" s="101" t="s">
        <v>150</v>
      </c>
      <c r="EV1" s="106" t="s">
        <v>151</v>
      </c>
      <c r="EW1" s="101" t="s">
        <v>152</v>
      </c>
      <c r="EX1" s="106" t="s">
        <v>153</v>
      </c>
      <c r="EY1" s="101" t="s">
        <v>154</v>
      </c>
      <c r="EZ1" s="101" t="s">
        <v>155</v>
      </c>
      <c r="FA1" s="101" t="s">
        <v>156</v>
      </c>
      <c r="FB1" s="101" t="s">
        <v>157</v>
      </c>
      <c r="FC1" s="101" t="s">
        <v>158</v>
      </c>
      <c r="FD1" s="101" t="s">
        <v>159</v>
      </c>
      <c r="FE1" s="101" t="s">
        <v>160</v>
      </c>
      <c r="FF1" s="102" t="s">
        <v>161</v>
      </c>
    </row>
    <row r="2" spans="1:162" x14ac:dyDescent="0.3">
      <c r="A2" t="s">
        <v>162</v>
      </c>
      <c r="B2" t="s">
        <v>163</v>
      </c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>
        <v>952</v>
      </c>
      <c r="J2">
        <v>2025</v>
      </c>
      <c r="K2">
        <v>202504</v>
      </c>
      <c r="L2">
        <v>202504</v>
      </c>
      <c r="M2" t="s">
        <v>169</v>
      </c>
      <c r="N2" t="s">
        <v>170</v>
      </c>
      <c r="O2">
        <v>1234</v>
      </c>
      <c r="P2">
        <v>1234567</v>
      </c>
      <c r="Q2">
        <v>1234</v>
      </c>
      <c r="R2">
        <v>1234567</v>
      </c>
      <c r="S2" t="s">
        <v>171</v>
      </c>
      <c r="T2">
        <v>1234</v>
      </c>
      <c r="U2">
        <v>1234567</v>
      </c>
      <c r="V2">
        <v>2345678</v>
      </c>
      <c r="W2" t="s">
        <v>330</v>
      </c>
      <c r="X2">
        <v>0</v>
      </c>
      <c r="AD2">
        <v>20240401</v>
      </c>
      <c r="AE2">
        <v>20251231</v>
      </c>
      <c r="AK2" t="s">
        <v>172</v>
      </c>
      <c r="AL2" t="s">
        <v>173</v>
      </c>
      <c r="AM2" t="s">
        <v>174</v>
      </c>
      <c r="AN2" t="s">
        <v>175</v>
      </c>
      <c r="AO2" t="s">
        <v>176</v>
      </c>
      <c r="AQ2">
        <v>3456</v>
      </c>
      <c r="AR2">
        <v>3456789</v>
      </c>
      <c r="AS2">
        <v>71555</v>
      </c>
      <c r="AT2" t="s">
        <v>177</v>
      </c>
      <c r="AU2">
        <v>20210101</v>
      </c>
      <c r="AV2" t="s">
        <v>178</v>
      </c>
      <c r="AW2" t="s">
        <v>179</v>
      </c>
      <c r="AX2">
        <v>987654321</v>
      </c>
      <c r="AY2" t="s">
        <v>180</v>
      </c>
      <c r="AZ2" t="s">
        <v>331</v>
      </c>
      <c r="BA2" t="s">
        <v>332</v>
      </c>
      <c r="BB2" t="s">
        <v>181</v>
      </c>
      <c r="BC2" t="s">
        <v>182</v>
      </c>
      <c r="BD2">
        <v>19440610</v>
      </c>
      <c r="BE2">
        <v>8010</v>
      </c>
      <c r="BF2" t="s">
        <v>183</v>
      </c>
      <c r="BG2" t="s">
        <v>184</v>
      </c>
      <c r="BH2">
        <v>0</v>
      </c>
      <c r="BI2" s="41">
        <v>304.74</v>
      </c>
      <c r="BL2" t="s">
        <v>185</v>
      </c>
      <c r="BO2" t="s">
        <v>169</v>
      </c>
      <c r="BP2">
        <v>1</v>
      </c>
      <c r="BQ2">
        <v>1</v>
      </c>
      <c r="BR2" t="s">
        <v>169</v>
      </c>
      <c r="BS2" t="s">
        <v>186</v>
      </c>
      <c r="BT2" t="s">
        <v>169</v>
      </c>
      <c r="BX2">
        <v>1</v>
      </c>
      <c r="BY2" t="s">
        <v>187</v>
      </c>
      <c r="BZ2" t="s">
        <v>188</v>
      </c>
      <c r="CA2" t="s">
        <v>189</v>
      </c>
      <c r="CB2">
        <v>27357</v>
      </c>
      <c r="CC2" t="s">
        <v>190</v>
      </c>
      <c r="CD2" t="s">
        <v>178</v>
      </c>
      <c r="CF2">
        <v>20210101</v>
      </c>
      <c r="CG2">
        <v>20251231</v>
      </c>
      <c r="CN2">
        <v>0</v>
      </c>
      <c r="CO2">
        <v>0</v>
      </c>
      <c r="CP2">
        <v>0</v>
      </c>
      <c r="CQ2">
        <v>0</v>
      </c>
      <c r="CR2">
        <v>157</v>
      </c>
      <c r="CS2" t="s">
        <v>191</v>
      </c>
      <c r="CT2" t="s">
        <v>191</v>
      </c>
      <c r="CU2">
        <v>135</v>
      </c>
      <c r="CV2">
        <v>9100500</v>
      </c>
      <c r="CX2" t="s">
        <v>192</v>
      </c>
      <c r="CY2" t="s">
        <v>193</v>
      </c>
      <c r="CZ2">
        <v>110</v>
      </c>
      <c r="DA2" t="s">
        <v>182</v>
      </c>
      <c r="DB2">
        <v>8084</v>
      </c>
      <c r="DC2">
        <v>34780</v>
      </c>
      <c r="DE2">
        <v>1</v>
      </c>
      <c r="DF2" t="s">
        <v>174</v>
      </c>
      <c r="DG2">
        <v>0.66400000000000003</v>
      </c>
      <c r="DH2" t="s">
        <v>174</v>
      </c>
      <c r="DI2" t="s">
        <v>174</v>
      </c>
      <c r="DJ2" t="s">
        <v>174</v>
      </c>
      <c r="DK2" t="s">
        <v>174</v>
      </c>
      <c r="DL2" t="s">
        <v>174</v>
      </c>
      <c r="DM2" t="s">
        <v>174</v>
      </c>
      <c r="DN2" t="s">
        <v>194</v>
      </c>
      <c r="DO2">
        <v>677.2</v>
      </c>
      <c r="DP2">
        <v>45</v>
      </c>
      <c r="DQ2" t="s">
        <v>169</v>
      </c>
      <c r="DR2">
        <v>691.18</v>
      </c>
      <c r="DS2">
        <v>658.88</v>
      </c>
      <c r="DT2">
        <v>563.87</v>
      </c>
      <c r="DU2">
        <v>0</v>
      </c>
      <c r="DV2">
        <v>0</v>
      </c>
      <c r="DW2">
        <v>21.06</v>
      </c>
      <c r="DX2">
        <v>32.35</v>
      </c>
      <c r="DY2">
        <v>8.4</v>
      </c>
      <c r="DZ2">
        <v>12.9</v>
      </c>
      <c r="EA2">
        <v>35.5</v>
      </c>
      <c r="EB2">
        <v>54.5</v>
      </c>
      <c r="EC2">
        <v>8.01</v>
      </c>
      <c r="ED2">
        <v>12.29</v>
      </c>
      <c r="EE2">
        <v>32.299999999999997</v>
      </c>
      <c r="EF2">
        <v>0</v>
      </c>
      <c r="EG2">
        <v>-0.16</v>
      </c>
      <c r="EH2">
        <v>-13.82</v>
      </c>
      <c r="EI2">
        <v>0</v>
      </c>
      <c r="EK2">
        <v>0</v>
      </c>
      <c r="EL2">
        <v>0</v>
      </c>
      <c r="EM2" t="s">
        <v>195</v>
      </c>
      <c r="EN2" t="s">
        <v>169</v>
      </c>
      <c r="EO2">
        <v>1911111111</v>
      </c>
      <c r="EP2" s="100" t="s">
        <v>196</v>
      </c>
      <c r="EQ2">
        <v>0</v>
      </c>
      <c r="ER2" s="100" t="s">
        <v>197</v>
      </c>
      <c r="ES2">
        <v>581234567</v>
      </c>
      <c r="ET2" s="100" t="s">
        <v>198</v>
      </c>
      <c r="EV2" s="100" t="s">
        <v>199</v>
      </c>
      <c r="EX2" s="100" t="s">
        <v>199</v>
      </c>
    </row>
    <row r="3" spans="1:162" x14ac:dyDescent="0.3">
      <c r="A3" t="s">
        <v>162</v>
      </c>
      <c r="B3" t="s">
        <v>163</v>
      </c>
      <c r="C3" t="s">
        <v>164</v>
      </c>
      <c r="D3" t="s">
        <v>200</v>
      </c>
      <c r="E3" t="s">
        <v>166</v>
      </c>
      <c r="F3" t="s">
        <v>167</v>
      </c>
      <c r="G3" t="s">
        <v>168</v>
      </c>
      <c r="H3">
        <v>952</v>
      </c>
      <c r="J3">
        <v>2025</v>
      </c>
      <c r="K3">
        <v>202504</v>
      </c>
      <c r="L3">
        <v>202504</v>
      </c>
      <c r="M3" t="s">
        <v>169</v>
      </c>
      <c r="N3" t="s">
        <v>170</v>
      </c>
      <c r="O3">
        <v>1234</v>
      </c>
      <c r="P3">
        <v>1234567</v>
      </c>
      <c r="Q3">
        <v>1234</v>
      </c>
      <c r="R3">
        <v>1234567</v>
      </c>
      <c r="S3" t="s">
        <v>171</v>
      </c>
      <c r="T3">
        <v>1234</v>
      </c>
      <c r="U3">
        <v>1234567</v>
      </c>
      <c r="V3">
        <v>2345678</v>
      </c>
      <c r="W3" t="s">
        <v>330</v>
      </c>
      <c r="X3">
        <v>0</v>
      </c>
      <c r="AD3">
        <v>20240401</v>
      </c>
      <c r="AE3">
        <v>20251231</v>
      </c>
      <c r="AK3" t="s">
        <v>172</v>
      </c>
      <c r="AL3" t="s">
        <v>173</v>
      </c>
      <c r="AM3" t="s">
        <v>174</v>
      </c>
      <c r="AN3" t="s">
        <v>175</v>
      </c>
      <c r="AO3" t="s">
        <v>176</v>
      </c>
      <c r="AQ3">
        <v>3456</v>
      </c>
      <c r="AR3">
        <v>3456789</v>
      </c>
      <c r="AS3">
        <v>71555</v>
      </c>
      <c r="AT3" t="s">
        <v>177</v>
      </c>
      <c r="AU3">
        <v>20210101</v>
      </c>
      <c r="AV3" t="s">
        <v>178</v>
      </c>
      <c r="AW3" t="s">
        <v>179</v>
      </c>
      <c r="AX3">
        <v>987654321</v>
      </c>
      <c r="AY3" t="s">
        <v>180</v>
      </c>
      <c r="AZ3" t="s">
        <v>331</v>
      </c>
      <c r="BA3" t="s">
        <v>332</v>
      </c>
      <c r="BB3" t="s">
        <v>181</v>
      </c>
      <c r="BC3" t="s">
        <v>182</v>
      </c>
      <c r="BD3">
        <v>19440610</v>
      </c>
      <c r="BE3">
        <v>8010</v>
      </c>
      <c r="BF3" t="s">
        <v>183</v>
      </c>
      <c r="BG3" t="s">
        <v>184</v>
      </c>
      <c r="BH3">
        <v>0</v>
      </c>
      <c r="BI3" s="41">
        <v>-0.5</v>
      </c>
      <c r="BJ3" t="s">
        <v>201</v>
      </c>
      <c r="BL3" t="s">
        <v>185</v>
      </c>
      <c r="BM3" t="s">
        <v>202</v>
      </c>
      <c r="BN3" t="s">
        <v>203</v>
      </c>
      <c r="BO3" t="s">
        <v>169</v>
      </c>
      <c r="BP3">
        <v>1</v>
      </c>
      <c r="BQ3">
        <v>1</v>
      </c>
      <c r="BR3" t="s">
        <v>169</v>
      </c>
      <c r="BS3" t="s">
        <v>186</v>
      </c>
      <c r="BT3" t="s">
        <v>169</v>
      </c>
      <c r="BX3">
        <v>1</v>
      </c>
      <c r="BY3" t="s">
        <v>187</v>
      </c>
      <c r="BZ3" t="s">
        <v>188</v>
      </c>
      <c r="CA3" t="s">
        <v>189</v>
      </c>
      <c r="CB3">
        <v>27357</v>
      </c>
      <c r="CC3" t="s">
        <v>190</v>
      </c>
      <c r="CD3" t="s">
        <v>178</v>
      </c>
      <c r="CF3">
        <v>20210101</v>
      </c>
      <c r="CG3">
        <v>20251231</v>
      </c>
      <c r="CR3">
        <v>157</v>
      </c>
      <c r="CS3" t="s">
        <v>191</v>
      </c>
      <c r="CT3" t="s">
        <v>191</v>
      </c>
      <c r="CU3">
        <v>135</v>
      </c>
      <c r="CV3">
        <v>9100500</v>
      </c>
      <c r="CW3">
        <v>-0.5</v>
      </c>
      <c r="CX3" t="s">
        <v>192</v>
      </c>
      <c r="CY3" t="s">
        <v>193</v>
      </c>
      <c r="CZ3">
        <v>110</v>
      </c>
      <c r="DA3" t="s">
        <v>182</v>
      </c>
      <c r="DB3">
        <v>8084</v>
      </c>
      <c r="DC3">
        <v>34780</v>
      </c>
      <c r="DE3">
        <v>1</v>
      </c>
      <c r="DF3" t="s">
        <v>174</v>
      </c>
      <c r="DG3">
        <v>0.66400000000000003</v>
      </c>
      <c r="DH3" t="s">
        <v>174</v>
      </c>
      <c r="DI3" t="s">
        <v>174</v>
      </c>
      <c r="DJ3" t="s">
        <v>174</v>
      </c>
      <c r="DK3" t="s">
        <v>174</v>
      </c>
      <c r="DL3" t="s">
        <v>174</v>
      </c>
      <c r="DM3" t="s">
        <v>174</v>
      </c>
      <c r="DN3" t="s">
        <v>194</v>
      </c>
      <c r="DO3">
        <v>0</v>
      </c>
      <c r="DP3">
        <v>0</v>
      </c>
      <c r="DQ3" t="s">
        <v>169</v>
      </c>
      <c r="EI3">
        <v>0</v>
      </c>
      <c r="EM3" t="s">
        <v>195</v>
      </c>
      <c r="EN3" t="s">
        <v>169</v>
      </c>
      <c r="EO3">
        <v>1911111111</v>
      </c>
      <c r="EP3" s="100" t="s">
        <v>196</v>
      </c>
      <c r="EQ3">
        <v>0</v>
      </c>
      <c r="ER3" s="100" t="s">
        <v>197</v>
      </c>
      <c r="ES3">
        <v>581234567</v>
      </c>
    </row>
    <row r="5" spans="1:162" x14ac:dyDescent="0.3">
      <c r="AI5" s="2"/>
      <c r="EV5" s="103"/>
    </row>
    <row r="6" spans="1:162" x14ac:dyDescent="0.3">
      <c r="AI6" s="2"/>
    </row>
    <row r="7" spans="1:162" x14ac:dyDescent="0.3">
      <c r="AI7" s="2"/>
    </row>
    <row r="9" spans="1:162" x14ac:dyDescent="0.3">
      <c r="AI9" s="2"/>
    </row>
    <row r="10" spans="1:162" x14ac:dyDescent="0.3">
      <c r="AI10" s="2"/>
    </row>
    <row r="11" spans="1:162" ht="15.6" x14ac:dyDescent="0.3">
      <c r="A11" s="3" t="s">
        <v>204</v>
      </c>
    </row>
    <row r="12" spans="1:162" ht="15.6" x14ac:dyDescent="0.3">
      <c r="A12" s="3"/>
    </row>
    <row r="13" spans="1:162" ht="15" thickBot="1" x14ac:dyDescent="0.35">
      <c r="A13" s="4"/>
    </row>
    <row r="14" spans="1:162" ht="15" thickBot="1" x14ac:dyDescent="0.35">
      <c r="B14" s="108" t="s">
        <v>205</v>
      </c>
      <c r="C14" s="109"/>
      <c r="D14" s="109"/>
      <c r="E14" s="109"/>
      <c r="F14" s="109"/>
      <c r="G14" s="110"/>
    </row>
    <row r="15" spans="1:162" ht="27.6" thickBot="1" x14ac:dyDescent="0.35">
      <c r="A15" s="5" t="s">
        <v>206</v>
      </c>
      <c r="B15" s="8" t="s">
        <v>207</v>
      </c>
      <c r="C15" s="6" t="s">
        <v>208</v>
      </c>
      <c r="D15" s="9" t="s">
        <v>209</v>
      </c>
      <c r="E15" s="10" t="s">
        <v>210</v>
      </c>
      <c r="F15" s="11" t="s">
        <v>211</v>
      </c>
      <c r="G15" s="7" t="s">
        <v>212</v>
      </c>
    </row>
    <row r="16" spans="1:162" x14ac:dyDescent="0.3">
      <c r="A16" s="12" t="s">
        <v>213</v>
      </c>
      <c r="B16" s="13" t="str">
        <f>$CY2</f>
        <v>1AA1AA1AA11</v>
      </c>
      <c r="C16" s="14"/>
      <c r="D16" s="15"/>
      <c r="E16" s="16" t="s">
        <v>214</v>
      </c>
      <c r="F16" s="15"/>
      <c r="G16" s="17"/>
    </row>
    <row r="17" spans="1:7" x14ac:dyDescent="0.3">
      <c r="A17" s="18" t="s">
        <v>215</v>
      </c>
      <c r="B17" s="19" t="str">
        <f>_xlfn.CONCAT($CX2,"/",$CZ2)</f>
        <v>H5253/110</v>
      </c>
      <c r="C17" s="20"/>
      <c r="D17" s="21"/>
      <c r="E17" s="22" t="s">
        <v>216</v>
      </c>
      <c r="F17" s="21"/>
      <c r="G17" s="23"/>
    </row>
    <row r="18" spans="1:7" x14ac:dyDescent="0.3">
      <c r="A18" s="18" t="s">
        <v>217</v>
      </c>
      <c r="B18" s="24">
        <f>$L2</f>
        <v>202504</v>
      </c>
      <c r="C18" s="20"/>
      <c r="D18" s="21"/>
      <c r="E18" s="22" t="s">
        <v>218</v>
      </c>
      <c r="F18" s="21"/>
      <c r="G18" s="23"/>
    </row>
    <row r="19" spans="1:7" x14ac:dyDescent="0.3">
      <c r="A19" s="18" t="s">
        <v>219</v>
      </c>
      <c r="B19" s="24">
        <f>$T2</f>
        <v>1234</v>
      </c>
      <c r="C19" s="20"/>
      <c r="D19" s="21"/>
      <c r="E19" s="22" t="s">
        <v>220</v>
      </c>
      <c r="F19" s="21"/>
      <c r="G19" s="23"/>
    </row>
    <row r="20" spans="1:7" x14ac:dyDescent="0.3">
      <c r="A20" s="25" t="s">
        <v>221</v>
      </c>
      <c r="B20" s="24" t="s">
        <v>222</v>
      </c>
      <c r="C20" s="26"/>
      <c r="D20" s="21"/>
      <c r="E20" s="27"/>
      <c r="F20" s="21"/>
      <c r="G20" s="28"/>
    </row>
    <row r="21" spans="1:7" x14ac:dyDescent="0.3">
      <c r="A21" s="18" t="s">
        <v>223</v>
      </c>
      <c r="B21" s="29">
        <f>$DS2</f>
        <v>658.88</v>
      </c>
      <c r="D21" s="1">
        <v>65</v>
      </c>
      <c r="E21" s="22" t="s">
        <v>224</v>
      </c>
      <c r="F21" s="30" t="s">
        <v>225</v>
      </c>
      <c r="G21" s="31"/>
    </row>
    <row r="22" spans="1:7" x14ac:dyDescent="0.3">
      <c r="A22" s="18" t="s">
        <v>226</v>
      </c>
      <c r="B22" s="32"/>
      <c r="D22" s="1"/>
      <c r="E22" s="22"/>
      <c r="F22" s="30"/>
      <c r="G22" s="31"/>
    </row>
    <row r="23" spans="1:7" x14ac:dyDescent="0.3">
      <c r="A23" s="18" t="s">
        <v>227</v>
      </c>
      <c r="B23" s="29">
        <f>$EA2</f>
        <v>35.5</v>
      </c>
      <c r="D23" s="1"/>
      <c r="E23" s="22" t="s">
        <v>228</v>
      </c>
      <c r="F23" s="30"/>
      <c r="G23" s="31"/>
    </row>
    <row r="24" spans="1:7" x14ac:dyDescent="0.3">
      <c r="A24" s="18" t="s">
        <v>229</v>
      </c>
      <c r="B24" s="29">
        <f>$EB2</f>
        <v>54.5</v>
      </c>
      <c r="D24" s="1"/>
      <c r="E24" s="22" t="s">
        <v>230</v>
      </c>
      <c r="F24" s="30"/>
      <c r="G24" s="31"/>
    </row>
    <row r="25" spans="1:7" x14ac:dyDescent="0.3">
      <c r="A25" s="33" t="s">
        <v>231</v>
      </c>
      <c r="B25" s="32"/>
      <c r="C25" s="34">
        <f>SUM(B23:B24)</f>
        <v>90</v>
      </c>
      <c r="D25" s="1"/>
      <c r="E25" s="22"/>
      <c r="F25" s="30"/>
      <c r="G25" s="31"/>
    </row>
    <row r="26" spans="1:7" x14ac:dyDescent="0.3">
      <c r="A26" s="18" t="s">
        <v>232</v>
      </c>
      <c r="B26" s="32"/>
      <c r="D26" s="1"/>
      <c r="E26" s="35"/>
      <c r="F26" s="30"/>
      <c r="G26" s="31"/>
    </row>
    <row r="27" spans="1:7" x14ac:dyDescent="0.3">
      <c r="A27" s="36" t="s">
        <v>233</v>
      </c>
      <c r="B27" s="29">
        <f>$EC2</f>
        <v>8.01</v>
      </c>
      <c r="D27" s="1">
        <v>61</v>
      </c>
      <c r="E27" s="22" t="s">
        <v>234</v>
      </c>
      <c r="F27" s="30" t="s">
        <v>235</v>
      </c>
      <c r="G27" s="31"/>
    </row>
    <row r="28" spans="1:7" x14ac:dyDescent="0.3">
      <c r="A28" s="36" t="s">
        <v>236</v>
      </c>
      <c r="B28" s="29">
        <f>$ED2</f>
        <v>12.29</v>
      </c>
      <c r="D28" s="1">
        <v>62</v>
      </c>
      <c r="E28" s="22" t="s">
        <v>237</v>
      </c>
      <c r="F28" s="30" t="s">
        <v>238</v>
      </c>
      <c r="G28" s="31"/>
    </row>
    <row r="29" spans="1:7" x14ac:dyDescent="0.3">
      <c r="A29" s="36" t="s">
        <v>239</v>
      </c>
      <c r="B29" s="37">
        <f>$EE2</f>
        <v>32.299999999999997</v>
      </c>
      <c r="D29" s="1">
        <v>71</v>
      </c>
      <c r="E29" s="22" t="s">
        <v>183</v>
      </c>
      <c r="F29" s="30" t="s">
        <v>240</v>
      </c>
      <c r="G29" s="31"/>
    </row>
    <row r="30" spans="1:7" x14ac:dyDescent="0.3">
      <c r="A30" s="38" t="s">
        <v>241</v>
      </c>
      <c r="C30" s="34">
        <f>SUM(B27:B29)</f>
        <v>52.599999999999994</v>
      </c>
      <c r="E30" s="39"/>
      <c r="F30" s="30" t="s">
        <v>242</v>
      </c>
      <c r="G30" s="31"/>
    </row>
    <row r="31" spans="1:7" x14ac:dyDescent="0.3">
      <c r="A31" s="38"/>
      <c r="C31" s="39"/>
      <c r="E31" s="39"/>
      <c r="F31" s="30"/>
      <c r="G31" s="31"/>
    </row>
    <row r="32" spans="1:7" x14ac:dyDescent="0.3">
      <c r="A32" s="18" t="s">
        <v>243</v>
      </c>
      <c r="B32" s="42">
        <v>2.3000000000000001E-4</v>
      </c>
      <c r="D32" s="39"/>
      <c r="E32" s="22"/>
      <c r="F32" s="30" t="s">
        <v>244</v>
      </c>
      <c r="G32" s="31"/>
    </row>
    <row r="33" spans="1:7" x14ac:dyDescent="0.3">
      <c r="A33" s="18" t="s">
        <v>245</v>
      </c>
      <c r="B33" s="42">
        <v>0.02</v>
      </c>
      <c r="E33" s="22"/>
      <c r="F33" s="30" t="s">
        <v>246</v>
      </c>
      <c r="G33" s="31"/>
    </row>
    <row r="34" spans="1:7" x14ac:dyDescent="0.3">
      <c r="A34" s="18"/>
      <c r="B34" s="32"/>
      <c r="C34" s="44"/>
      <c r="G34" s="31"/>
    </row>
    <row r="35" spans="1:7" ht="15" thickBot="1" x14ac:dyDescent="0.35">
      <c r="A35" s="40"/>
      <c r="C35" s="44"/>
      <c r="F35" s="30"/>
      <c r="G35" s="31"/>
    </row>
    <row r="36" spans="1:7" ht="165.75" customHeight="1" thickBot="1" x14ac:dyDescent="0.35">
      <c r="A36" s="40"/>
      <c r="B36" s="45" t="s">
        <v>247</v>
      </c>
      <c r="E36" s="46"/>
      <c r="G36" s="31"/>
    </row>
    <row r="37" spans="1:7" x14ac:dyDescent="0.3">
      <c r="A37" s="18" t="s">
        <v>248</v>
      </c>
      <c r="B37" s="47" t="s">
        <v>249</v>
      </c>
      <c r="G37" s="31"/>
    </row>
    <row r="38" spans="1:7" x14ac:dyDescent="0.3">
      <c r="A38" s="33" t="s">
        <v>250</v>
      </c>
      <c r="B38" s="107" t="str">
        <f>$EM2</f>
        <v>E</v>
      </c>
      <c r="C38" s="1" t="s">
        <v>251</v>
      </c>
      <c r="D38" s="1"/>
      <c r="E38" s="48" t="s">
        <v>252</v>
      </c>
      <c r="G38" s="31"/>
    </row>
    <row r="39" spans="1:7" x14ac:dyDescent="0.3">
      <c r="A39" s="33" t="s">
        <v>253</v>
      </c>
      <c r="B39" s="107" t="str">
        <f>$EN2</f>
        <v>C</v>
      </c>
      <c r="C39" s="1" t="s">
        <v>254</v>
      </c>
      <c r="D39" s="1"/>
      <c r="E39" s="48" t="s">
        <v>255</v>
      </c>
      <c r="G39" s="31"/>
    </row>
    <row r="40" spans="1:7" x14ac:dyDescent="0.3">
      <c r="A40" s="33" t="s">
        <v>256</v>
      </c>
      <c r="B40" s="107" t="str">
        <f>IF(VALUE(EV2)&gt;0,"Y","N")</f>
        <v>Y</v>
      </c>
      <c r="C40" s="1" t="s">
        <v>257</v>
      </c>
      <c r="D40" s="1"/>
      <c r="E40" s="48" t="s">
        <v>258</v>
      </c>
      <c r="G40" s="31"/>
    </row>
    <row r="41" spans="1:7" x14ac:dyDescent="0.3">
      <c r="A41" s="33" t="s">
        <v>259</v>
      </c>
      <c r="B41" s="107" t="str">
        <f>IF(VALUE(EX2)&gt;0,"Y","N")</f>
        <v>Y</v>
      </c>
      <c r="C41" s="1" t="s">
        <v>257</v>
      </c>
      <c r="D41" s="1"/>
      <c r="E41" s="48" t="s">
        <v>260</v>
      </c>
      <c r="G41" s="31"/>
    </row>
    <row r="42" spans="1:7" x14ac:dyDescent="0.3">
      <c r="A42" s="40"/>
      <c r="B42" s="49"/>
      <c r="G42" s="31"/>
    </row>
    <row r="43" spans="1:7" x14ac:dyDescent="0.3">
      <c r="A43" s="18" t="s">
        <v>261</v>
      </c>
      <c r="B43" s="49"/>
      <c r="G43" s="31"/>
    </row>
    <row r="44" spans="1:7" x14ac:dyDescent="0.3">
      <c r="A44" s="33" t="s">
        <v>262</v>
      </c>
      <c r="B44" s="50">
        <f>$B$21</f>
        <v>658.88</v>
      </c>
      <c r="D44" s="1">
        <v>65</v>
      </c>
      <c r="E44" s="51" t="s">
        <v>224</v>
      </c>
      <c r="F44" s="30" t="s">
        <v>225</v>
      </c>
      <c r="G44" s="52"/>
    </row>
    <row r="45" spans="1:7" x14ac:dyDescent="0.3">
      <c r="A45" s="33" t="s">
        <v>263</v>
      </c>
      <c r="B45" s="53">
        <f>-$B$27</f>
        <v>-8.01</v>
      </c>
      <c r="D45" s="1">
        <v>61</v>
      </c>
      <c r="E45" s="51" t="s">
        <v>234</v>
      </c>
      <c r="F45" s="30" t="s">
        <v>235</v>
      </c>
      <c r="G45" s="52"/>
    </row>
    <row r="46" spans="1:7" x14ac:dyDescent="0.3">
      <c r="A46" s="33" t="s">
        <v>264</v>
      </c>
      <c r="B46" s="54">
        <f>-$B$28</f>
        <v>-12.29</v>
      </c>
      <c r="D46" s="1">
        <v>62</v>
      </c>
      <c r="E46" s="51" t="s">
        <v>237</v>
      </c>
      <c r="F46" s="30" t="s">
        <v>238</v>
      </c>
      <c r="G46" s="52"/>
    </row>
    <row r="47" spans="1:7" x14ac:dyDescent="0.3">
      <c r="A47" s="38" t="s">
        <v>265</v>
      </c>
      <c r="B47" s="55">
        <f>SUM(B44:B46)</f>
        <v>638.58000000000004</v>
      </c>
      <c r="D47" s="51"/>
      <c r="E47" s="51" t="s">
        <v>266</v>
      </c>
      <c r="F47" s="30"/>
      <c r="G47" s="56" t="s">
        <v>267</v>
      </c>
    </row>
    <row r="48" spans="1:7" x14ac:dyDescent="0.3">
      <c r="A48" s="38" t="s">
        <v>268</v>
      </c>
      <c r="B48" s="55">
        <f>IF($B$38="I",$C$25,0)</f>
        <v>0</v>
      </c>
      <c r="D48" s="51"/>
      <c r="E48" s="51"/>
      <c r="F48" s="30"/>
      <c r="G48" s="56"/>
    </row>
    <row r="49" spans="1:7" x14ac:dyDescent="0.3">
      <c r="A49" s="38" t="s">
        <v>269</v>
      </c>
      <c r="B49" s="57">
        <f>IF(B39&lt;&gt;"E",$C$30,0)</f>
        <v>52.599999999999994</v>
      </c>
      <c r="D49" s="51" t="s">
        <v>270</v>
      </c>
      <c r="E49" s="51" t="s">
        <v>271</v>
      </c>
      <c r="F49" s="30" t="s">
        <v>242</v>
      </c>
      <c r="G49" s="52"/>
    </row>
    <row r="50" spans="1:7" ht="27" x14ac:dyDescent="0.3">
      <c r="A50" s="18" t="s">
        <v>272</v>
      </c>
      <c r="B50" s="50">
        <f>SUM(B47:B49)</f>
        <v>691.18000000000006</v>
      </c>
      <c r="D50" s="58"/>
      <c r="E50" s="59" t="s">
        <v>273</v>
      </c>
      <c r="F50" s="30" t="s">
        <v>274</v>
      </c>
      <c r="G50" s="56" t="s">
        <v>275</v>
      </c>
    </row>
    <row r="51" spans="1:7" x14ac:dyDescent="0.3">
      <c r="A51" s="33" t="s">
        <v>276</v>
      </c>
      <c r="B51" s="60">
        <f>EG2</f>
        <v>-0.16</v>
      </c>
      <c r="D51" s="61"/>
      <c r="E51" s="62" t="s">
        <v>244</v>
      </c>
      <c r="F51" s="30" t="s">
        <v>277</v>
      </c>
      <c r="G51" s="63" t="s">
        <v>278</v>
      </c>
    </row>
    <row r="52" spans="1:7" x14ac:dyDescent="0.3">
      <c r="A52" s="33" t="s">
        <v>279</v>
      </c>
      <c r="B52" s="60">
        <f>EH2</f>
        <v>-13.82</v>
      </c>
      <c r="D52" s="61"/>
      <c r="E52" s="62" t="s">
        <v>246</v>
      </c>
      <c r="F52" s="30" t="s">
        <v>280</v>
      </c>
      <c r="G52" s="63" t="s">
        <v>281</v>
      </c>
    </row>
    <row r="53" spans="1:7" x14ac:dyDescent="0.3">
      <c r="A53" s="18" t="s">
        <v>282</v>
      </c>
      <c r="B53" s="65">
        <f>SUM(B50:B52)</f>
        <v>677.2</v>
      </c>
      <c r="D53" s="66"/>
      <c r="E53" s="67" t="s">
        <v>283</v>
      </c>
      <c r="F53" s="30" t="s">
        <v>284</v>
      </c>
      <c r="G53" s="63" t="s">
        <v>285</v>
      </c>
    </row>
    <row r="54" spans="1:7" x14ac:dyDescent="0.3">
      <c r="A54" s="33"/>
      <c r="B54" s="55"/>
      <c r="D54" s="66"/>
      <c r="E54" s="64"/>
      <c r="F54" s="30"/>
      <c r="G54" s="63"/>
    </row>
    <row r="55" spans="1:7" x14ac:dyDescent="0.3">
      <c r="A55" s="18" t="s">
        <v>286</v>
      </c>
      <c r="B55" s="50"/>
      <c r="G55" s="43"/>
    </row>
    <row r="56" spans="1:7" x14ac:dyDescent="0.3">
      <c r="A56" s="33" t="s">
        <v>287</v>
      </c>
      <c r="B56" s="50">
        <f>B53</f>
        <v>677.2</v>
      </c>
      <c r="D56" s="58"/>
      <c r="E56" s="59" t="s">
        <v>283</v>
      </c>
      <c r="F56" s="30" t="s">
        <v>284</v>
      </c>
      <c r="G56" s="52"/>
    </row>
    <row r="57" spans="1:7" x14ac:dyDescent="0.3">
      <c r="A57" s="33" t="s">
        <v>288</v>
      </c>
      <c r="B57" s="68">
        <f>VALUE(DP2)/100</f>
        <v>0.45</v>
      </c>
      <c r="D57" s="58"/>
      <c r="E57" s="59" t="s">
        <v>289</v>
      </c>
      <c r="F57" s="30" t="s">
        <v>290</v>
      </c>
      <c r="G57" s="52"/>
    </row>
    <row r="58" spans="1:7" x14ac:dyDescent="0.3">
      <c r="A58" s="18" t="s">
        <v>291</v>
      </c>
      <c r="B58" s="69">
        <f>ROUND(B56*B57,2)</f>
        <v>304.74</v>
      </c>
      <c r="D58" s="58"/>
      <c r="E58" s="59"/>
      <c r="F58" s="30" t="s">
        <v>292</v>
      </c>
      <c r="G58" s="52" t="s">
        <v>293</v>
      </c>
    </row>
    <row r="59" spans="1:7" x14ac:dyDescent="0.3">
      <c r="A59" s="18"/>
      <c r="B59" s="50"/>
      <c r="D59" s="58"/>
      <c r="E59" s="59"/>
      <c r="F59" s="30"/>
      <c r="G59" s="52"/>
    </row>
    <row r="60" spans="1:7" x14ac:dyDescent="0.3">
      <c r="A60" s="18" t="s">
        <v>294</v>
      </c>
      <c r="B60" s="50">
        <f>EU2</f>
        <v>0</v>
      </c>
      <c r="D60" s="58"/>
      <c r="E60" s="59" t="s">
        <v>295</v>
      </c>
      <c r="F60" s="30" t="s">
        <v>296</v>
      </c>
      <c r="G60" s="52"/>
    </row>
    <row r="61" spans="1:7" x14ac:dyDescent="0.3">
      <c r="A61" s="38" t="s">
        <v>297</v>
      </c>
      <c r="B61" s="105">
        <f>VALUE(EV2)/100</f>
        <v>0.9</v>
      </c>
      <c r="D61" s="58"/>
      <c r="E61" s="59" t="s">
        <v>258</v>
      </c>
      <c r="F61" s="30" t="s">
        <v>298</v>
      </c>
      <c r="G61" s="52"/>
    </row>
    <row r="62" spans="1:7" x14ac:dyDescent="0.3">
      <c r="A62" s="18" t="s">
        <v>299</v>
      </c>
      <c r="B62" s="74">
        <f>ROUND(B61*B60,2)</f>
        <v>0</v>
      </c>
      <c r="D62" s="58"/>
      <c r="E62" s="59"/>
      <c r="F62" s="30" t="s">
        <v>300</v>
      </c>
      <c r="G62" s="52" t="s">
        <v>301</v>
      </c>
    </row>
    <row r="63" spans="1:7" x14ac:dyDescent="0.3">
      <c r="A63" s="18"/>
      <c r="B63" s="50"/>
      <c r="D63" s="58"/>
      <c r="E63" s="73"/>
      <c r="F63" s="30"/>
      <c r="G63" s="56"/>
    </row>
    <row r="64" spans="1:7" x14ac:dyDescent="0.3">
      <c r="A64" s="18" t="s">
        <v>302</v>
      </c>
      <c r="B64" s="50">
        <f>VALUE(EW2)</f>
        <v>0</v>
      </c>
      <c r="D64" s="58"/>
      <c r="E64" s="62" t="s">
        <v>303</v>
      </c>
      <c r="F64" s="30" t="s">
        <v>304</v>
      </c>
      <c r="G64" s="52"/>
    </row>
    <row r="65" spans="1:13" x14ac:dyDescent="0.3">
      <c r="A65" s="33" t="s">
        <v>305</v>
      </c>
      <c r="B65" s="71">
        <f>VALUE(EX2)/100</f>
        <v>0.9</v>
      </c>
      <c r="D65" s="72"/>
      <c r="E65" s="62" t="s">
        <v>260</v>
      </c>
      <c r="F65" s="30" t="s">
        <v>306</v>
      </c>
      <c r="G65" s="52"/>
    </row>
    <row r="66" spans="1:13" x14ac:dyDescent="0.3">
      <c r="A66" s="18" t="s">
        <v>307</v>
      </c>
      <c r="B66" s="74">
        <f>ROUND(B65*B64,2)</f>
        <v>0</v>
      </c>
      <c r="D66" s="58"/>
      <c r="E66" s="73"/>
      <c r="F66" s="30" t="s">
        <v>308</v>
      </c>
      <c r="G66" s="56" t="s">
        <v>309</v>
      </c>
    </row>
    <row r="67" spans="1:13" x14ac:dyDescent="0.3">
      <c r="A67" s="18"/>
      <c r="B67" s="50"/>
      <c r="D67" s="58"/>
      <c r="E67" s="73"/>
      <c r="F67" s="30"/>
      <c r="G67" s="56"/>
    </row>
    <row r="68" spans="1:13" x14ac:dyDescent="0.3">
      <c r="A68" s="18" t="s">
        <v>310</v>
      </c>
      <c r="B68" s="50">
        <f>+B58+B62-B66</f>
        <v>304.74</v>
      </c>
      <c r="D68" s="58"/>
      <c r="E68" s="73" t="s">
        <v>311</v>
      </c>
      <c r="F68" s="30" t="s">
        <v>312</v>
      </c>
      <c r="G68" s="56" t="s">
        <v>313</v>
      </c>
    </row>
    <row r="69" spans="1:13" x14ac:dyDescent="0.3">
      <c r="A69" s="75" t="s">
        <v>314</v>
      </c>
      <c r="B69" s="50"/>
      <c r="D69" s="58"/>
      <c r="E69" s="73"/>
      <c r="F69" s="30"/>
      <c r="G69" s="56"/>
    </row>
    <row r="70" spans="1:13" x14ac:dyDescent="0.3">
      <c r="A70" s="75" t="s">
        <v>314</v>
      </c>
      <c r="B70" s="50"/>
      <c r="D70" s="58"/>
      <c r="E70" s="62"/>
      <c r="F70" s="30"/>
      <c r="G70" s="52"/>
    </row>
    <row r="71" spans="1:13" x14ac:dyDescent="0.3">
      <c r="A71" s="18" t="s">
        <v>315</v>
      </c>
      <c r="B71" s="74">
        <f>BI3</f>
        <v>-0.5</v>
      </c>
      <c r="D71" s="58"/>
      <c r="E71" s="73" t="s">
        <v>316</v>
      </c>
      <c r="F71" s="30" t="s">
        <v>317</v>
      </c>
      <c r="G71" s="56"/>
    </row>
    <row r="72" spans="1:13" ht="15" thickBot="1" x14ac:dyDescent="0.35">
      <c r="A72" s="40"/>
      <c r="B72" s="76"/>
      <c r="C72" s="77"/>
      <c r="D72" s="77"/>
      <c r="E72" s="78"/>
      <c r="F72" s="78"/>
      <c r="G72" s="79"/>
    </row>
    <row r="73" spans="1:13" ht="15" thickBot="1" x14ac:dyDescent="0.35">
      <c r="A73" s="80" t="s">
        <v>318</v>
      </c>
      <c r="B73" s="81">
        <f>B58-B66+B71</f>
        <v>304.24</v>
      </c>
      <c r="C73" s="83"/>
      <c r="D73" s="84"/>
      <c r="E73" s="85" t="s">
        <v>319</v>
      </c>
      <c r="F73" s="86"/>
      <c r="G73" s="82" t="s">
        <v>320</v>
      </c>
    </row>
    <row r="74" spans="1:13" x14ac:dyDescent="0.3">
      <c r="A74" s="87"/>
      <c r="B74" s="83"/>
      <c r="C74" s="84"/>
      <c r="D74" s="83"/>
      <c r="E74" s="83"/>
      <c r="F74" s="86"/>
      <c r="G74" s="83"/>
      <c r="H74" s="99"/>
      <c r="I74" s="83"/>
      <c r="J74" s="83"/>
      <c r="K74" s="83"/>
      <c r="L74" s="83"/>
      <c r="M74" s="17"/>
    </row>
    <row r="75" spans="1:13" x14ac:dyDescent="0.3">
      <c r="A75" s="88" t="s">
        <v>321</v>
      </c>
      <c r="C75" s="58"/>
      <c r="F75" s="98"/>
      <c r="M75" s="31"/>
    </row>
    <row r="76" spans="1:13" x14ac:dyDescent="0.3">
      <c r="A76" s="89" t="s">
        <v>322</v>
      </c>
      <c r="B76" s="90"/>
      <c r="C76" s="91"/>
      <c r="D76" s="90"/>
      <c r="I76" s="104"/>
      <c r="J76" s="70"/>
      <c r="M76" s="31"/>
    </row>
    <row r="77" spans="1:13" x14ac:dyDescent="0.3">
      <c r="A77" s="89" t="s">
        <v>323</v>
      </c>
      <c r="B77" s="90"/>
      <c r="C77" s="91"/>
      <c r="D77" s="90"/>
      <c r="E77" s="90"/>
      <c r="F77" s="92"/>
      <c r="G77" s="90"/>
      <c r="I77" s="2"/>
      <c r="M77" s="31"/>
    </row>
    <row r="78" spans="1:13" x14ac:dyDescent="0.3">
      <c r="A78" s="89" t="s">
        <v>324</v>
      </c>
      <c r="B78" s="90"/>
      <c r="C78" s="91"/>
      <c r="D78" s="90"/>
      <c r="E78" s="90"/>
      <c r="F78" s="92"/>
      <c r="G78" s="90"/>
      <c r="M78" s="31"/>
    </row>
    <row r="79" spans="1:13" x14ac:dyDescent="0.3">
      <c r="A79" s="89" t="s">
        <v>325</v>
      </c>
      <c r="B79" s="90"/>
      <c r="C79" s="91"/>
      <c r="D79" s="90"/>
      <c r="E79" s="90"/>
      <c r="F79" s="92"/>
      <c r="G79" s="90"/>
      <c r="M79" s="31"/>
    </row>
    <row r="80" spans="1:13" x14ac:dyDescent="0.3">
      <c r="A80" s="89" t="s">
        <v>326</v>
      </c>
      <c r="B80" s="90"/>
      <c r="C80" s="91"/>
      <c r="D80" s="90"/>
      <c r="E80" s="90"/>
      <c r="F80" s="92"/>
      <c r="G80" s="90"/>
      <c r="M80" s="31"/>
    </row>
    <row r="81" spans="1:13" x14ac:dyDescent="0.3">
      <c r="A81" s="89" t="s">
        <v>327</v>
      </c>
      <c r="B81" s="90"/>
      <c r="C81" s="91"/>
      <c r="D81" s="90"/>
      <c r="E81" s="90"/>
      <c r="F81" s="92"/>
      <c r="G81" s="90"/>
      <c r="M81" s="31"/>
    </row>
    <row r="82" spans="1:13" x14ac:dyDescent="0.3">
      <c r="A82" s="89" t="s">
        <v>328</v>
      </c>
      <c r="B82" s="90"/>
      <c r="C82" s="91"/>
      <c r="D82" s="90"/>
      <c r="E82" s="90"/>
      <c r="F82" s="92"/>
      <c r="G82" s="90"/>
      <c r="M82" s="31"/>
    </row>
    <row r="83" spans="1:13" ht="15" thickBot="1" x14ac:dyDescent="0.35">
      <c r="A83" s="93" t="s">
        <v>329</v>
      </c>
      <c r="B83" s="94"/>
      <c r="C83" s="94"/>
      <c r="D83" s="94"/>
      <c r="E83" s="94"/>
      <c r="F83" s="95"/>
      <c r="G83" s="94"/>
      <c r="H83" s="77"/>
      <c r="I83" s="77"/>
      <c r="J83" s="77"/>
      <c r="K83" s="77"/>
      <c r="L83" s="77"/>
      <c r="M83" s="79"/>
    </row>
    <row r="84" spans="1:13" x14ac:dyDescent="0.3">
      <c r="A84" s="39"/>
    </row>
    <row r="85" spans="1:13" x14ac:dyDescent="0.3">
      <c r="A85" s="96"/>
    </row>
    <row r="86" spans="1:13" x14ac:dyDescent="0.3">
      <c r="A86" s="97"/>
    </row>
    <row r="87" spans="1:13" x14ac:dyDescent="0.3">
      <c r="A87" s="97"/>
    </row>
    <row r="88" spans="1:13" x14ac:dyDescent="0.3">
      <c r="A88" s="97"/>
    </row>
    <row r="89" spans="1:13" x14ac:dyDescent="0.3">
      <c r="A89" s="97"/>
    </row>
    <row r="90" spans="1:13" x14ac:dyDescent="0.3">
      <c r="A90" s="97"/>
    </row>
    <row r="91" spans="1:13" x14ac:dyDescent="0.3">
      <c r="A91" s="97"/>
    </row>
    <row r="92" spans="1:13" x14ac:dyDescent="0.3">
      <c r="A92" s="97"/>
    </row>
  </sheetData>
  <mergeCells count="1">
    <mergeCell ref="B14:G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M&amp;R POP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2026-02-10T17:57:22Z</dcterms:created>
  <dcterms:modified xsi:type="dcterms:W3CDTF">2026-02-13T20:35:10Z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0eab11-f9db-49ae-a11f-d1cb7a96399a_Enabled">
    <vt:lpwstr>true</vt:lpwstr>
  </property>
  <property fmtid="{D5CDD505-2E9C-101B-9397-08002B2CF9AE}" pid="3" name="MSIP_Label_c10eab11-f9db-49ae-a11f-d1cb7a96399a_SetDate">
    <vt:lpwstr>2026-02-13T20:22:06Z</vt:lpwstr>
  </property>
  <property fmtid="{D5CDD505-2E9C-101B-9397-08002B2CF9AE}" pid="4" name="MSIP_Label_c10eab11-f9db-49ae-a11f-d1cb7a96399a_Method">
    <vt:lpwstr>Standard</vt:lpwstr>
  </property>
  <property fmtid="{D5CDD505-2E9C-101B-9397-08002B2CF9AE}" pid="5" name="MSIP_Label_c10eab11-f9db-49ae-a11f-d1cb7a96399a_Name">
    <vt:lpwstr>Protected Info</vt:lpwstr>
  </property>
  <property fmtid="{D5CDD505-2E9C-101B-9397-08002B2CF9AE}" pid="6" name="MSIP_Label_c10eab11-f9db-49ae-a11f-d1cb7a96399a_SiteId">
    <vt:lpwstr>db05faca-c82a-4b9d-b9c5-0f64b6755421</vt:lpwstr>
  </property>
  <property fmtid="{D5CDD505-2E9C-101B-9397-08002B2CF9AE}" pid="7" name="MSIP_Label_c10eab11-f9db-49ae-a11f-d1cb7a96399a_ActionId">
    <vt:lpwstr>900c9fb8-3d11-4c06-96fc-e8942e6e0f7a</vt:lpwstr>
  </property>
  <property fmtid="{D5CDD505-2E9C-101B-9397-08002B2CF9AE}" pid="8" name="MSIP_Label_c10eab11-f9db-49ae-a11f-d1cb7a96399a_ContentBits">
    <vt:lpwstr>0</vt:lpwstr>
  </property>
  <property fmtid="{D5CDD505-2E9C-101B-9397-08002B2CF9AE}" pid="9" name="MSIP_Label_c10eab11-f9db-49ae-a11f-d1cb7a96399a_Tag">
    <vt:lpwstr>10, 1, 2, 1</vt:lpwstr>
  </property>
</Properties>
</file>